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8310" windowHeight="7275" activeTab="5"/>
  </bookViews>
  <sheets>
    <sheet name="THDT " sheetId="1" r:id="rId1"/>
    <sheet name="ĐG 2a" sheetId="2" r:id="rId2"/>
    <sheet name="ĐG2b" sheetId="3" r:id="rId3"/>
    <sheet name="chi tiet 05" sheetId="4" state="hidden" r:id="rId4"/>
    <sheet name="bieu 07" sheetId="5" state="hidden" r:id="rId5"/>
    <sheet name="THV" sheetId="6" r:id="rId6"/>
  </sheets>
  <externalReferences>
    <externalReference r:id="rId9"/>
  </externalReferences>
  <definedNames>
    <definedName name="_xlnm.Print_Titles" localSheetId="5">'THV'!$3:$5</definedName>
  </definedNames>
  <calcPr fullCalcOnLoad="1"/>
</workbook>
</file>

<file path=xl/sharedStrings.xml><?xml version="1.0" encoding="utf-8"?>
<sst xmlns="http://schemas.openxmlformats.org/spreadsheetml/2006/main" count="464" uniqueCount="152">
  <si>
    <t>TT</t>
  </si>
  <si>
    <t>Nội dung</t>
  </si>
  <si>
    <t>Vận chuyển cây con bằng cơ giới</t>
  </si>
  <si>
    <t>Thành tiền
(đồng)</t>
  </si>
  <si>
    <t>Số
công</t>
  </si>
  <si>
    <t>Đơn giá
(đồng)</t>
  </si>
  <si>
    <t>-</t>
  </si>
  <si>
    <t>Chi phí trực tiếp</t>
  </si>
  <si>
    <t>Chi phí vật tư, vận chuyển</t>
  </si>
  <si>
    <t>I.</t>
  </si>
  <si>
    <t>Tiểu khu</t>
  </si>
  <si>
    <t>Khoảnh</t>
  </si>
  <si>
    <t>Lô</t>
  </si>
  <si>
    <t>Phân bón lót NPK (5-10-3)</t>
  </si>
  <si>
    <t>Vận chuyển phân bón bằng cơ giới</t>
  </si>
  <si>
    <t>a</t>
  </si>
  <si>
    <t>Vật tư</t>
  </si>
  <si>
    <t xml:space="preserve">b </t>
  </si>
  <si>
    <t>Vận chuyển</t>
  </si>
  <si>
    <t>+</t>
  </si>
  <si>
    <t>Biểu: 05a/CTV</t>
  </si>
  <si>
    <t>Biểu: 05b/CTV</t>
  </si>
  <si>
    <t>Khối 
lượng</t>
  </si>
  <si>
    <t>Định
 mức</t>
  </si>
  <si>
    <t>a2</t>
  </si>
  <si>
    <t>b2</t>
  </si>
  <si>
    <t>c1</t>
  </si>
  <si>
    <t>f2</t>
  </si>
  <si>
    <t>II</t>
  </si>
  <si>
    <t>III</t>
  </si>
  <si>
    <t>Chi phí chung</t>
  </si>
  <si>
    <t>IV</t>
  </si>
  <si>
    <t>Thu thập chịu thuế tính trước</t>
  </si>
  <si>
    <t>V</t>
  </si>
  <si>
    <t>Thuế giá trị gia tăng</t>
  </si>
  <si>
    <t>VI</t>
  </si>
  <si>
    <t xml:space="preserve">Chi phí quản lý dự án </t>
  </si>
  <si>
    <t>VII</t>
  </si>
  <si>
    <t>Chi phí tư vấn đầu tư xây dựng</t>
  </si>
  <si>
    <t>Chi phí dự phòng</t>
  </si>
  <si>
    <t>Tổng cộng</t>
  </si>
  <si>
    <t>Tổng Cộng</t>
  </si>
  <si>
    <t>d1</t>
  </si>
  <si>
    <t>a3</t>
  </si>
  <si>
    <t>c3</t>
  </si>
  <si>
    <t>h2</t>
  </si>
  <si>
    <t>k2</t>
  </si>
  <si>
    <t>k4</t>
  </si>
  <si>
    <t>f3</t>
  </si>
  <si>
    <t>a4</t>
  </si>
  <si>
    <t>c4</t>
  </si>
  <si>
    <t>Dự án: Thủy điện Nậm Núa, xã Pa Thơm, huyện Điện Biên</t>
  </si>
  <si>
    <t>Dự án: Đường vào khu tái định cư Noong Bua ( Đoạn từ đường Hoàng Văn Thái đến nút ngã tư Khe Chít) thành phố Điện Biên Phủ</t>
  </si>
  <si>
    <t>Dự án: Bãi rác vệ sinh môi trường khu tái định cư Đồi Cao</t>
  </si>
  <si>
    <t>Thủy điện Nậm Núa, 
xã Pa thơm, huyện Điện Biên</t>
  </si>
  <si>
    <t>Đường vào khu tái định cư Noong Bua ( Đoạn từ đường Hoàng Văn Thái đến nút ngã tư Khe Chít) thành phố Điện Biên Phủ</t>
  </si>
  <si>
    <t>San nền, giao thông,
 thoát nước điểm dân cư Khe Chít, khu tái định cư Noong Bua, phường Noong Bua, thành phố Điện Biên Phủ</t>
  </si>
  <si>
    <t>Thủy lợi Phiêng Luông, khu tái định cư Nậm Cản</t>
  </si>
  <si>
    <t xml:space="preserve"> Bãi rác vệ sinh môi trường khu tái định cư Đồi Cao</t>
  </si>
  <si>
    <t>c5</t>
  </si>
  <si>
    <t>c6</t>
  </si>
  <si>
    <t>d4</t>
  </si>
  <si>
    <t>đ4</t>
  </si>
  <si>
    <t>c7</t>
  </si>
  <si>
    <t>Diện tích
(ha)</t>
  </si>
  <si>
    <t>Tổng tiền
(đồng)</t>
  </si>
  <si>
    <t>Biểu: 05c/CTV</t>
  </si>
  <si>
    <t>Biểu: 05d/CTV</t>
  </si>
  <si>
    <t>Biểu: 05đ/CTV</t>
  </si>
  <si>
    <t>Đơn giá/ha
(đồng/ha)</t>
  </si>
  <si>
    <t>Tiểu khu : 696 khoảnh 8 lô c3</t>
  </si>
  <si>
    <t>Tiểu khu : 696 khoảnh 8 lô c4</t>
  </si>
  <si>
    <t>Tiểu khu : 696 khoảnh 8 lô c5 và tiểu khu 704 khoảnh 1 lô d4 và đ4</t>
  </si>
  <si>
    <t>Tiểu khu : 696 khoảnh 8 lô c6</t>
  </si>
  <si>
    <t>Dự án: San nền. giao thông. thoát nước điểm dân cư Khe Chít. khu tái định cư Noong Bua. phường Noong Bua. thành phố Điện Biên Phủ</t>
  </si>
  <si>
    <t>Tiểu khu : 696 khoảnh 8 lô a2. a3. a4. b2. c1. c7. d1. f2. f3. h2. k2. k4</t>
  </si>
  <si>
    <t>Dự án: Thủy lợi Phiêng Luông. khu tái định cư Nậm Cản</t>
  </si>
  <si>
    <t>Cây Thông Mã Vĩ (16-18 tháng tuổi)</t>
  </si>
  <si>
    <t>Biểu: 07/THV</t>
  </si>
  <si>
    <t>TỔNG HỢP VỐN ĐẦU TƯ HỖ TRỢ TRỒNG, CHĂM SÓC RỪNG THEO ĐƠN VỊ  XÃ NĂM 2016</t>
  </si>
  <si>
    <t>ĐƠN VỊ THỰC HIỆN:  BAN QUẢN LÝ RỪNG PHÒNG HỘ HUYỆN ĐIỆN BIÊN</t>
  </si>
  <si>
    <t>Phát chăm sóc rừng trồng lần 1</t>
  </si>
  <si>
    <t>Xới vun gốc lần 1</t>
  </si>
  <si>
    <t>Vận chuyển cây và trồng dặm (15%)</t>
  </si>
  <si>
    <t>Phát chăm sóc rừng trồng lần 2</t>
  </si>
  <si>
    <t>Xới vun gốc lần 2</t>
  </si>
  <si>
    <t>Phát chăm sóc rừng trồng lần 3</t>
  </si>
  <si>
    <t>Bảo vệ rừng trồng</t>
  </si>
  <si>
    <t>ha</t>
  </si>
  <si>
    <t>Chi phí nhân công</t>
  </si>
  <si>
    <t>ĐƠN VỊ THỰC HIỆN: XÃ NÀ NHẠN</t>
  </si>
  <si>
    <t xml:space="preserve">CHI TIẾT VỐN  ĐẦU TƯ HỖ TRỢ CHĂM SÓC RỪNG NĂM 2017 </t>
  </si>
  <si>
    <t>Diện tích (ha)</t>
  </si>
  <si>
    <t>Thủy điện Nậm Núa, xã Pa Thơm, huyện Điện Biên</t>
  </si>
  <si>
    <t>San nền, giao thông, thoát nước điểm dân cư Khe Chít, KTĐC Noong Bua, TP ĐBP</t>
  </si>
  <si>
    <t>Đường vào KTĐC Noong Bua, TP ĐBP</t>
  </si>
  <si>
    <t>Địa điểm: Tiểu khu 696, tiểu khu 704, xã Nà Nhạn</t>
  </si>
  <si>
    <t xml:space="preserve">Các dự án: </t>
  </si>
  <si>
    <t>- San nền, giao thông, thoát nước điểm dân cư Khe Chít, khu tái định cư Noong Bua, phường Noong Bua, thành phố Điện Biên Phủ</t>
  </si>
  <si>
    <t>- Thủy điện Nậm Núa, xã Pa Thơm, huyện Điện Biên</t>
  </si>
  <si>
    <t>Chi phí tư vấn đầu tư xây dựng 7% x ( I+II+III+IV)</t>
  </si>
  <si>
    <t>Chi phí dự phòng 10% x ( I + II + III )</t>
  </si>
  <si>
    <t>Đơn vị tính</t>
  </si>
  <si>
    <t>I</t>
  </si>
  <si>
    <t>Hạng mục</t>
  </si>
  <si>
    <t xml:space="preserve">Tổng vốn
</t>
  </si>
  <si>
    <t>Bãi rác vệ sinh môi trường KTĐC Đồi Cao, thị xã Mường Lay</t>
  </si>
  <si>
    <t>- Bãi rác vệ sinh môi trường khu tái định cư Đồi Cao, thị xã Mường Lay</t>
  </si>
  <si>
    <t>- Thủy lợi Phiêng Luông, khu tái định cư Nậm Cản, thị xã Mường Lay</t>
  </si>
  <si>
    <t>Thủy lợi Phiêng Luông, KTĐC Nậm Cản, thị xã Mường Lay</t>
  </si>
  <si>
    <t>Thủy lợi Phiêng Luông, khu tái định cư Nậm Cản, thị xã Mường Lay</t>
  </si>
  <si>
    <t xml:space="preserve"> Thiết kế  </t>
  </si>
  <si>
    <t>Thực hiện</t>
  </si>
  <si>
    <t>Thủy điện Nậm Núa, xã Pa Thơm</t>
  </si>
  <si>
    <t>ĐVT</t>
  </si>
  <si>
    <t>Dự án</t>
  </si>
  <si>
    <t>ĐVT: Đồng</t>
  </si>
  <si>
    <t>Chia theo năm và dự án thực hiện</t>
  </si>
  <si>
    <t>Tổng</t>
  </si>
  <si>
    <r>
      <t>m</t>
    </r>
    <r>
      <rPr>
        <vertAlign val="superscript"/>
        <sz val="11"/>
        <rFont val="Times New Roman"/>
        <family val="1"/>
      </rPr>
      <t>2</t>
    </r>
  </si>
  <si>
    <t>Chi phí khác</t>
  </si>
  <si>
    <t>Chi phí quản lý dự án</t>
  </si>
  <si>
    <t xml:space="preserve">Chi phí quản lý của Quỹ Bảo vệ và phát triển rừng </t>
  </si>
  <si>
    <t>Ghi chú</t>
  </si>
  <si>
    <t>Trả người nhận khoán</t>
  </si>
  <si>
    <t>Trả chủ đầu tư</t>
  </si>
  <si>
    <t>Trả Chi cục Lâm nghiệp</t>
  </si>
  <si>
    <t>Phát chăm sóc rừng trồng</t>
  </si>
  <si>
    <t>Địa điểm: Xã Nà Nhạn, thành phố Điện Biên Phủ</t>
  </si>
  <si>
    <t>Loài cây trồng: Thông mã vĩ</t>
  </si>
  <si>
    <t xml:space="preserve">Bảo vệ rừng </t>
  </si>
  <si>
    <t>Chi phí kiểm tra, giám sát của cơ quan quản lý nhà nước (Chi cục Lâm nghiệp)</t>
  </si>
  <si>
    <t>Chi phí kiểm tra, giám sát của cơ quan quản lý nhà nước = 2,598% x (I)</t>
  </si>
  <si>
    <t>BIỂU 02a: DỰ TOÁN CHĂM SÓC 01 HA RỪNG TRỒNG THAY THẾ NĂM THỨ 4 (NĂM 2020) 
CỦA BAN QUẢN LÝ RỪNG PHÒNG HỘ HUYỆN ĐIỆN BIÊN</t>
  </si>
  <si>
    <t>Chăm sóc năm thứ 4</t>
  </si>
  <si>
    <t>Bảo vệ năm thứ 1</t>
  </si>
  <si>
    <t>BIỂU 02b: DỰ TOÁN BẢO VỆ 01 HA RỪNG TRỒNG THAY THẾ NĂM THỨ 1 (NĂM 2020)
CỦA BAN QUẢN LÝ RỪNG PHÒNG HỘ HUYỆN ĐIỆN BIÊN</t>
  </si>
  <si>
    <t>BIỂU 03: TỔNG HỢP VỐN ĐẦU TƯ CHĂM SÓC RỪNG TRỒNG THAY THẾ NĂM THỨ 4, BẢO VỆ RỪNG TRỒNG THAY THẾ NĂM THỨ 1 (NĂM 2020) CỦA BAN QUẢN LÝ RỪNG PHÒNG HỘ HUYỆN ĐIỆN BIÊN</t>
  </si>
  <si>
    <t xml:space="preserve">BIỂU 01: ĐỊA ĐIỂM, DIỆN TÍCH CHĂM SÓC RỪNG TRỒNG THAY THẾ NĂM THỨ 4, 
BẢO VỆ RỪNG TRỒNG THAY THẾ NĂM THỨ 1 (NĂM 2020)
CỦA BAN QUẢN LÝ RỪNG PHÒNG HỘ HUYỆN ĐIỆN BIÊN </t>
  </si>
  <si>
    <t>Bãi rác vệ sinh môi trường khu tái định cư Đồi Cao, thị xã Mường Lay (phần diện tích không được nghiệm thu, thanh toán năm 2016, đã trồng lại năm 2017)</t>
  </si>
  <si>
    <t>Dự án: Bãi rác vệ sinh môi trường khu tái định cư Đồi Cao, thị xã Mường Lay (phần diện tích không được nghiệm thu, thanh toán năm 2016, đã trồng lại năm 2017)</t>
  </si>
  <si>
    <t>Chi phí quản lý của Quỹ Bảo vệ và phát triển rừng = 3% x (I)</t>
  </si>
  <si>
    <t>Trả Quỹ Bảo vệ và phát triển rừng</t>
  </si>
  <si>
    <t>2TK</t>
  </si>
  <si>
    <t>2K</t>
  </si>
  <si>
    <t>18Lô</t>
  </si>
  <si>
    <t>Địa điểm: Các lô d4, đ4, khoảnh 1, tiểu khu 704, xã Nà Nhạn, thành phố Điện Biên Phủ</t>
  </si>
  <si>
    <t>Bảo vệ rừng</t>
  </si>
  <si>
    <t>Chi phí quản lý dự án 3% x (I)</t>
  </si>
  <si>
    <t>- Đường vào khu tái định cư Noong Bua (Đoạn từ đường Hoàng Văn Thái đến nút ngã tư Khe Chít) thành phố Điện Biên Phủ</t>
  </si>
  <si>
    <t>Đường vào KTĐC Noong Bua, TP. Điện Biên Phủ</t>
  </si>
  <si>
    <t>San nền, giao thông, thoát nước điểm dân cư Khe Chít, TP. Điện Biên Phủ</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</si>
</sst>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_(* #,##0_);_(* \(#,##0\);_(* &quot;-&quot;??_);_(@_)"/>
    <numFmt numFmtId="192" formatCode="0.000"/>
    <numFmt numFmtId="193" formatCode="_(* #,##0.000_);_(* \(#,##0.000\);_(* &quot;-&quot;???_);_(@_)"/>
    <numFmt numFmtId="194" formatCode="_(* #,##0.0_);_(* \(#,##0.0\);_(* &quot;-&quot;?_);_(@_)"/>
    <numFmt numFmtId="195" formatCode="#,##0.0000"/>
    <numFmt numFmtId="196" formatCode="#,##0.000"/>
    <numFmt numFmtId="197" formatCode="_(* #,##0.0000_);_(* \(#,##0.0000\);_(* &quot;-&quot;??_);_(@_)"/>
    <numFmt numFmtId="198" formatCode="0.000%"/>
    <numFmt numFmtId="199" formatCode="0.0%"/>
    <numFmt numFmtId="200" formatCode="0.0000"/>
    <numFmt numFmtId="201" formatCode="0.00000"/>
    <numFmt numFmtId="202" formatCode="_(* #,##0.000_);_(* \(#,##0.000\);_(* &quot;-&quot;??_);_(@_)"/>
    <numFmt numFmtId="203" formatCode="_(* #,##0.0_);_(* \(#,##0.0\);_(* &quot;-&quot;??_);_(@_)"/>
    <numFmt numFmtId="204" formatCode="_(* #,##0.00000_);_(* \(#,##0.00000\);_(* &quot;-&quot;??_);_(@_)"/>
    <numFmt numFmtId="205" formatCode="_(* #,##0.000000_);_(* \(#,##0.000000\);_(* &quot;-&quot;??_);_(@_)"/>
    <numFmt numFmtId="206" formatCode="_(* #,##0.0000_);_(* \(#,##0.0000\);_(* &quot;-&quot;????_);_(@_)"/>
    <numFmt numFmtId="207" formatCode="0.000000"/>
    <numFmt numFmtId="208" formatCode="0.0000_);\(0.0000\)"/>
    <numFmt numFmtId="209" formatCode="0.0000;[Red]0.0000"/>
    <numFmt numFmtId="210" formatCode="0.0000_);[Red]\(0.0000\)"/>
    <numFmt numFmtId="211" formatCode="0.000_);[Red]\(0.000\)"/>
    <numFmt numFmtId="212" formatCode="0.00_);[Red]\(0.00\)"/>
    <numFmt numFmtId="213" formatCode="0.0_);[Red]\(0.0\)"/>
    <numFmt numFmtId="214" formatCode="0_);[Red]\(0\)"/>
    <numFmt numFmtId="215" formatCode="_-* #,##0_-;\-* #,##0_-;_-* &quot;-&quot;??_-;_-@_-"/>
    <numFmt numFmtId="216" formatCode="_-* #,##0\ _₫_-;\-* #,##0\ _₫_-;_-* &quot;-&quot;??\ _₫_-;_-@_-"/>
    <numFmt numFmtId="217" formatCode="#,##0.0"/>
    <numFmt numFmtId="218" formatCode="_(* #,##0.0000000_);_(* \(#,##0.0000000\);_(* &quot;-&quot;??_);_(@_)"/>
    <numFmt numFmtId="219" formatCode="_(* #,##0.00000000_);_(* \(#,##0.00000000\);_(* &quot;-&quot;??_);_(@_)"/>
    <numFmt numFmtId="220" formatCode="_-* #,##0.0\ _₫_-;\-* #,##0.0\ _₫_-;_-* &quot;-&quot;?\ _₫_-;_-@_-"/>
    <numFmt numFmtId="221" formatCode="_-* #,##0.000\ _₫_-;\-* #,##0.000\ _₫_-;_-* &quot;-&quot;???\ _₫_-;_-@_-"/>
  </numFmts>
  <fonts count="66">
    <font>
      <sz val="10"/>
      <name val="Times New Roman"/>
      <family val="0"/>
    </font>
    <font>
      <sz val="10"/>
      <name val="Arial"/>
      <family val="2"/>
    </font>
    <font>
      <u val="single"/>
      <sz val="10"/>
      <color indexed="12"/>
      <name val="Times New Roman"/>
      <family val="1"/>
    </font>
    <font>
      <u val="single"/>
      <sz val="10"/>
      <color indexed="36"/>
      <name val="Times New Roman"/>
      <family val="1"/>
    </font>
    <font>
      <b/>
      <sz val="9"/>
      <name val="Times New Roman"/>
      <family val="1"/>
    </font>
    <font>
      <sz val="9"/>
      <name val="Times New Roman"/>
      <family val="1"/>
    </font>
    <font>
      <b/>
      <sz val="10"/>
      <name val="Times New Roman"/>
      <family val="1"/>
    </font>
    <font>
      <sz val="10"/>
      <name val=".VnTime"/>
      <family val="2"/>
    </font>
    <font>
      <b/>
      <sz val="12"/>
      <name val="Times New Roman"/>
      <family val="1"/>
    </font>
    <font>
      <sz val="12"/>
      <name val="Times New Roman"/>
      <family val="1"/>
    </font>
    <font>
      <b/>
      <sz val="11"/>
      <name val="Times New Roman"/>
      <family val="1"/>
    </font>
    <font>
      <sz val="11"/>
      <name val="Times New Roman"/>
      <family val="1"/>
    </font>
    <font>
      <sz val="11"/>
      <color indexed="18"/>
      <name val="Times New Roman"/>
      <family val="1"/>
    </font>
    <font>
      <b/>
      <sz val="11"/>
      <color indexed="18"/>
      <name val="Times New Roman"/>
      <family val="1"/>
    </font>
    <font>
      <b/>
      <u val="single"/>
      <sz val="12"/>
      <name val="Times New Roman"/>
      <family val="1"/>
    </font>
    <font>
      <vertAlign val="superscript"/>
      <sz val="11"/>
      <name val="Times New Roman"/>
      <family val="1"/>
    </font>
    <font>
      <b/>
      <i/>
      <sz val="11"/>
      <name val="Times New Roman"/>
      <family val="1"/>
    </font>
    <font>
      <i/>
      <sz val="11"/>
      <name val="Times New Roman"/>
      <family val="1"/>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Cambria"/>
      <family val="2"/>
    </font>
    <font>
      <b/>
      <sz val="13"/>
      <color indexed="8"/>
      <name val="Times New Roman"/>
      <family val="2"/>
    </font>
    <font>
      <sz val="13"/>
      <color indexed="10"/>
      <name val="Times New Roman"/>
      <family val="2"/>
    </font>
    <font>
      <sz val="10"/>
      <color indexed="18"/>
      <name val="Times New Roman"/>
      <family val="1"/>
    </font>
    <font>
      <sz val="12"/>
      <color indexed="18"/>
      <name val="Times New Roman"/>
      <family val="1"/>
    </font>
    <font>
      <sz val="10"/>
      <color indexed="12"/>
      <name val="Times New Roman"/>
      <family val="1"/>
    </font>
    <font>
      <sz val="12"/>
      <color indexed="12"/>
      <name val="Times New Roman"/>
      <family val="1"/>
    </font>
    <font>
      <b/>
      <sz val="10"/>
      <color indexed="12"/>
      <name val="Times New Roman"/>
      <family val="1"/>
    </font>
    <font>
      <b/>
      <sz val="9"/>
      <color indexed="8"/>
      <name val="Times New Roman"/>
      <family val="1"/>
    </font>
    <font>
      <b/>
      <sz val="10"/>
      <color indexed="18"/>
      <name val="Times New Roman"/>
      <family val="1"/>
    </font>
    <font>
      <sz val="13"/>
      <color theme="1"/>
      <name val="Times New Roman"/>
      <family val="2"/>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3"/>
      <color rgb="FF3F3F76"/>
      <name val="Times New Roman"/>
      <family val="2"/>
    </font>
    <font>
      <sz val="13"/>
      <color rgb="FFFA7D00"/>
      <name val="Times New Roman"/>
      <family val="2"/>
    </font>
    <font>
      <sz val="13"/>
      <color rgb="FF9C6500"/>
      <name val="Times New Roman"/>
      <family val="2"/>
    </font>
    <font>
      <b/>
      <sz val="13"/>
      <color rgb="FF3F3F3F"/>
      <name val="Times New Roman"/>
      <family val="2"/>
    </font>
    <font>
      <b/>
      <sz val="18"/>
      <color theme="3"/>
      <name val="Cambria"/>
      <family val="2"/>
    </font>
    <font>
      <b/>
      <sz val="13"/>
      <color theme="1"/>
      <name val="Times New Roman"/>
      <family val="2"/>
    </font>
    <font>
      <sz val="13"/>
      <color rgb="FFFF0000"/>
      <name val="Times New Roman"/>
      <family val="2"/>
    </font>
    <font>
      <sz val="10"/>
      <color rgb="FF000099"/>
      <name val="Times New Roman"/>
      <family val="1"/>
    </font>
    <font>
      <sz val="12"/>
      <color rgb="FF000099"/>
      <name val="Times New Roman"/>
      <family val="1"/>
    </font>
    <font>
      <sz val="10"/>
      <color rgb="FF0000CC"/>
      <name val="Times New Roman"/>
      <family val="1"/>
    </font>
    <font>
      <sz val="12"/>
      <color rgb="FF0000CC"/>
      <name val="Times New Roman"/>
      <family val="1"/>
    </font>
    <font>
      <b/>
      <sz val="10"/>
      <color rgb="FF0000CC"/>
      <name val="Times New Roman"/>
      <family val="1"/>
    </font>
    <font>
      <b/>
      <sz val="10"/>
      <color rgb="FF000099"/>
      <name val="Times New Roman"/>
      <family val="1"/>
    </font>
    <font>
      <b/>
      <sz val="9"/>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27" borderId="2" applyNumberFormat="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7"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1">
    <xf numFmtId="0" fontId="0" fillId="0" borderId="0" xfId="0" applyAlignment="1">
      <alignment/>
    </xf>
    <xf numFmtId="0" fontId="59" fillId="0" borderId="0" xfId="0" applyFont="1" applyAlignment="1">
      <alignment/>
    </xf>
    <xf numFmtId="0" fontId="6" fillId="0" borderId="10" xfId="63"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xf numFmtId="174" fontId="0" fillId="32" borderId="0" xfId="0" applyNumberFormat="1" applyFont="1" applyFill="1" applyAlignment="1">
      <alignment horizontal="left" vertical="center"/>
    </xf>
    <xf numFmtId="174" fontId="0" fillId="32" borderId="0" xfId="0" applyNumberFormat="1" applyFont="1" applyFill="1" applyAlignment="1">
      <alignment/>
    </xf>
    <xf numFmtId="190" fontId="0" fillId="32" borderId="0" xfId="0" applyNumberFormat="1" applyFont="1" applyFill="1" applyAlignment="1">
      <alignment/>
    </xf>
    <xf numFmtId="3" fontId="0" fillId="32" borderId="0" xfId="0" applyNumberFormat="1" applyFont="1" applyFill="1" applyAlignment="1">
      <alignment horizontal="right"/>
    </xf>
    <xf numFmtId="0" fontId="0" fillId="0" borderId="0" xfId="0" applyFont="1" applyAlignment="1">
      <alignment/>
    </xf>
    <xf numFmtId="191" fontId="6" fillId="0" borderId="10" xfId="41" applyNumberFormat="1" applyFont="1" applyBorder="1" applyAlignment="1">
      <alignment/>
    </xf>
    <xf numFmtId="197" fontId="0" fillId="0" borderId="10" xfId="41" applyNumberFormat="1" applyFont="1" applyBorder="1" applyAlignment="1">
      <alignment horizontal="center" vertical="center"/>
    </xf>
    <xf numFmtId="191" fontId="0" fillId="0" borderId="10" xfId="41" applyNumberFormat="1" applyFont="1" applyBorder="1" applyAlignment="1">
      <alignment/>
    </xf>
    <xf numFmtId="191" fontId="0" fillId="0" borderId="0" xfId="0" applyNumberFormat="1" applyFont="1" applyAlignment="1">
      <alignment/>
    </xf>
    <xf numFmtId="179" fontId="0" fillId="0" borderId="10" xfId="41" applyNumberFormat="1" applyFont="1" applyBorder="1" applyAlignment="1">
      <alignment horizontal="center" vertical="center"/>
    </xf>
    <xf numFmtId="191" fontId="59" fillId="0" borderId="0" xfId="0" applyNumberFormat="1" applyFont="1" applyAlignment="1">
      <alignment/>
    </xf>
    <xf numFmtId="191" fontId="0" fillId="0" borderId="0" xfId="41" applyNumberFormat="1" applyFont="1" applyAlignment="1">
      <alignment/>
    </xf>
    <xf numFmtId="191" fontId="5" fillId="0" borderId="11" xfId="41" applyNumberFormat="1" applyFont="1" applyBorder="1" applyAlignment="1">
      <alignment horizontal="center" vertical="center"/>
    </xf>
    <xf numFmtId="191" fontId="5" fillId="0" borderId="12" xfId="41" applyNumberFormat="1" applyFont="1" applyBorder="1" applyAlignment="1">
      <alignment horizontal="center" vertical="center"/>
    </xf>
    <xf numFmtId="197" fontId="0" fillId="0" borderId="0" xfId="0" applyNumberFormat="1" applyFont="1" applyAlignment="1">
      <alignment/>
    </xf>
    <xf numFmtId="0" fontId="60" fillId="0" borderId="0" xfId="0" applyFont="1" applyAlignment="1">
      <alignment horizontal="left" vertical="center"/>
    </xf>
    <xf numFmtId="0" fontId="61" fillId="0" borderId="10" xfId="63" applyFont="1" applyFill="1" applyBorder="1" applyAlignment="1">
      <alignment horizontal="center" vertical="center" wrapText="1"/>
      <protection/>
    </xf>
    <xf numFmtId="0" fontId="62" fillId="0" borderId="10" xfId="62" applyFont="1" applyFill="1" applyBorder="1" applyAlignment="1">
      <alignment horizontal="left" vertical="center" wrapText="1"/>
      <protection/>
    </xf>
    <xf numFmtId="0" fontId="61" fillId="0" borderId="1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6" fillId="0" borderId="0" xfId="63" applyFont="1" applyFill="1" applyBorder="1" applyAlignment="1">
      <alignment horizontal="left" vertical="center"/>
      <protection/>
    </xf>
    <xf numFmtId="191" fontId="6" fillId="0" borderId="0" xfId="41" applyNumberFormat="1" applyFont="1" applyBorder="1" applyAlignment="1">
      <alignment/>
    </xf>
    <xf numFmtId="197" fontId="0" fillId="0" borderId="0" xfId="41" applyNumberFormat="1" applyFont="1" applyBorder="1" applyAlignment="1">
      <alignment horizontal="center" vertical="center"/>
    </xf>
    <xf numFmtId="206" fontId="0" fillId="0" borderId="0" xfId="0" applyNumberFormat="1" applyFont="1" applyAlignment="1">
      <alignment/>
    </xf>
    <xf numFmtId="0" fontId="63" fillId="0" borderId="10" xfId="63" applyFont="1" applyFill="1" applyBorder="1" applyAlignment="1">
      <alignment horizontal="center" vertical="center" wrapText="1"/>
      <protection/>
    </xf>
    <xf numFmtId="0" fontId="63" fillId="0" borderId="10" xfId="63" applyFont="1" applyFill="1" applyBorder="1" applyAlignment="1">
      <alignment horizontal="left" vertical="center" wrapText="1"/>
      <protection/>
    </xf>
    <xf numFmtId="0" fontId="61" fillId="0" borderId="10" xfId="63" applyFont="1" applyFill="1" applyBorder="1" applyAlignment="1">
      <alignment horizontal="left" vertical="center" wrapText="1"/>
      <protection/>
    </xf>
    <xf numFmtId="0" fontId="63" fillId="0" borderId="10" xfId="63" applyFont="1" applyFill="1" applyBorder="1" applyAlignment="1">
      <alignment horizontal="center" vertical="center"/>
      <protection/>
    </xf>
    <xf numFmtId="0" fontId="61" fillId="0" borderId="10" xfId="63" applyFont="1" applyFill="1" applyBorder="1" applyAlignment="1">
      <alignment horizontal="left" vertical="center"/>
      <protection/>
    </xf>
    <xf numFmtId="0" fontId="63" fillId="0" borderId="10" xfId="63" applyFont="1" applyFill="1" applyBorder="1" applyAlignment="1">
      <alignment horizontal="left" vertical="center"/>
      <protection/>
    </xf>
    <xf numFmtId="0" fontId="61" fillId="0" borderId="0" xfId="63" applyFont="1" applyFill="1" applyBorder="1" applyAlignment="1">
      <alignment horizontal="center" vertical="center"/>
      <protection/>
    </xf>
    <xf numFmtId="0" fontId="63" fillId="0" borderId="0" xfId="63" applyFont="1" applyFill="1" applyBorder="1" applyAlignment="1">
      <alignment horizontal="left" vertical="center"/>
      <protection/>
    </xf>
    <xf numFmtId="191" fontId="63" fillId="0" borderId="10" xfId="41" applyNumberFormat="1" applyFont="1" applyBorder="1" applyAlignment="1">
      <alignment/>
    </xf>
    <xf numFmtId="191" fontId="61" fillId="0" borderId="10" xfId="41" applyNumberFormat="1" applyFont="1" applyBorder="1" applyAlignment="1">
      <alignment/>
    </xf>
    <xf numFmtId="174" fontId="61" fillId="32" borderId="0" xfId="0" applyNumberFormat="1" applyFont="1" applyFill="1" applyAlignment="1">
      <alignment horizontal="left" vertical="center"/>
    </xf>
    <xf numFmtId="174" fontId="61" fillId="32" borderId="0" xfId="0" applyNumberFormat="1" applyFont="1" applyFill="1" applyAlignment="1">
      <alignment/>
    </xf>
    <xf numFmtId="190" fontId="61" fillId="32" borderId="0" xfId="0" applyNumberFormat="1" applyFont="1" applyFill="1" applyAlignment="1">
      <alignment/>
    </xf>
    <xf numFmtId="3" fontId="61" fillId="32" borderId="0" xfId="0" applyNumberFormat="1" applyFont="1" applyFill="1" applyAlignment="1">
      <alignment horizontal="right"/>
    </xf>
    <xf numFmtId="0" fontId="61" fillId="0" borderId="0" xfId="0" applyFont="1" applyAlignment="1">
      <alignment/>
    </xf>
    <xf numFmtId="0" fontId="63" fillId="0" borderId="0" xfId="62" applyFont="1" applyFill="1" applyBorder="1" applyAlignment="1">
      <alignment horizontal="left" vertical="center" wrapText="1"/>
      <protection/>
    </xf>
    <xf numFmtId="0" fontId="9" fillId="0" borderId="0" xfId="0" applyFont="1" applyAlignment="1">
      <alignment vertical="center"/>
    </xf>
    <xf numFmtId="0" fontId="9" fillId="0" borderId="0" xfId="0" applyFont="1" applyAlignment="1">
      <alignment horizontal="center" vertical="center"/>
    </xf>
    <xf numFmtId="0" fontId="10" fillId="0" borderId="10"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right" vertical="center"/>
    </xf>
    <xf numFmtId="191" fontId="9" fillId="0" borderId="0" xfId="0" applyNumberFormat="1" applyFont="1" applyAlignment="1">
      <alignment vertical="center"/>
    </xf>
    <xf numFmtId="0" fontId="8" fillId="0" borderId="0" xfId="0" applyFont="1" applyAlignment="1">
      <alignment vertical="center"/>
    </xf>
    <xf numFmtId="191" fontId="8" fillId="0" borderId="0" xfId="0" applyNumberFormat="1" applyFont="1" applyAlignment="1">
      <alignment vertical="center"/>
    </xf>
    <xf numFmtId="0" fontId="12" fillId="0" borderId="0" xfId="62" applyFont="1" applyFill="1" applyAlignment="1">
      <alignment vertical="center"/>
      <protection/>
    </xf>
    <xf numFmtId="0" fontId="11" fillId="0" borderId="10" xfId="63" applyFont="1" applyFill="1" applyBorder="1" applyAlignment="1" quotePrefix="1">
      <alignment horizontal="center" vertical="center" wrapText="1"/>
      <protection/>
    </xf>
    <xf numFmtId="0" fontId="11" fillId="0" borderId="10" xfId="62" applyFont="1" applyFill="1" applyBorder="1" applyAlignment="1">
      <alignment horizontal="left" vertical="center" wrapText="1"/>
      <protection/>
    </xf>
    <xf numFmtId="0" fontId="10" fillId="0" borderId="10" xfId="63" applyFont="1" applyFill="1" applyBorder="1" applyAlignment="1">
      <alignment horizontal="center" vertical="center"/>
      <protection/>
    </xf>
    <xf numFmtId="0" fontId="10" fillId="33" borderId="10"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191" fontId="14" fillId="0" borderId="0" xfId="0" applyNumberFormat="1" applyFont="1" applyAlignment="1">
      <alignment vertical="center"/>
    </xf>
    <xf numFmtId="0" fontId="14" fillId="0" borderId="0" xfId="0" applyFont="1" applyAlignment="1">
      <alignment vertical="center"/>
    </xf>
    <xf numFmtId="0" fontId="10" fillId="0" borderId="10" xfId="63" applyFont="1" applyFill="1" applyBorder="1" applyAlignment="1">
      <alignment horizontal="center" vertical="center" wrapText="1"/>
      <protection/>
    </xf>
    <xf numFmtId="0" fontId="10" fillId="0" borderId="10" xfId="63" applyFont="1" applyFill="1" applyBorder="1" applyAlignment="1">
      <alignment horizontal="left" vertical="center" wrapText="1"/>
      <protection/>
    </xf>
    <xf numFmtId="0" fontId="11" fillId="0" borderId="0" xfId="0" applyFont="1" applyAlignment="1">
      <alignment vertical="center"/>
    </xf>
    <xf numFmtId="191" fontId="10" fillId="0" borderId="10" xfId="41" applyNumberFormat="1" applyFont="1" applyBorder="1" applyAlignment="1">
      <alignment horizontal="right" vertical="center" wrapText="1"/>
    </xf>
    <xf numFmtId="3" fontId="11" fillId="0" borderId="10" xfId="62" applyNumberFormat="1" applyFont="1" applyFill="1" applyBorder="1" applyAlignment="1">
      <alignment horizontal="right" vertical="center" wrapText="1"/>
      <protection/>
    </xf>
    <xf numFmtId="191" fontId="11" fillId="0" borderId="10" xfId="65" applyNumberFormat="1" applyFont="1" applyBorder="1" applyAlignment="1">
      <alignment horizontal="right" vertical="center" wrapText="1"/>
      <protection/>
    </xf>
    <xf numFmtId="191" fontId="11" fillId="0" borderId="10" xfId="41" applyNumberFormat="1" applyFont="1" applyBorder="1" applyAlignment="1">
      <alignment horizontal="right" vertical="center" wrapText="1"/>
    </xf>
    <xf numFmtId="191" fontId="10" fillId="0" borderId="10" xfId="65" applyNumberFormat="1" applyFont="1" applyBorder="1" applyAlignment="1">
      <alignment horizontal="right" vertical="center" wrapText="1"/>
      <protection/>
    </xf>
    <xf numFmtId="0" fontId="10" fillId="0" borderId="10" xfId="63" applyFont="1" applyFill="1" applyBorder="1" applyAlignment="1">
      <alignment horizontal="left" vertical="center"/>
      <protection/>
    </xf>
    <xf numFmtId="0" fontId="11" fillId="0" borderId="0" xfId="62" applyFont="1" applyFill="1" applyAlignment="1">
      <alignment vertical="center"/>
      <protection/>
    </xf>
    <xf numFmtId="0" fontId="11" fillId="0" borderId="0" xfId="62" applyFont="1" applyFill="1" applyAlignment="1">
      <alignment vertical="center" wrapText="1"/>
      <protection/>
    </xf>
    <xf numFmtId="0" fontId="11" fillId="0" borderId="0" xfId="63" applyFont="1" applyFill="1" applyBorder="1" applyAlignment="1">
      <alignment vertical="center" wrapText="1"/>
      <protection/>
    </xf>
    <xf numFmtId="0" fontId="11" fillId="0" borderId="10" xfId="63" applyFont="1" applyFill="1" applyBorder="1" applyAlignment="1">
      <alignment vertical="center"/>
      <protection/>
    </xf>
    <xf numFmtId="191" fontId="10" fillId="0" borderId="10" xfId="44" applyNumberFormat="1" applyFont="1" applyFill="1" applyBorder="1" applyAlignment="1">
      <alignment horizontal="center" vertical="center"/>
    </xf>
    <xf numFmtId="0" fontId="10" fillId="0" borderId="0" xfId="62" applyFont="1" applyFill="1" applyAlignment="1">
      <alignment vertical="center"/>
      <protection/>
    </xf>
    <xf numFmtId="191" fontId="10" fillId="0" borderId="0" xfId="62" applyNumberFormat="1" applyFont="1" applyFill="1" applyAlignment="1">
      <alignment vertical="center"/>
      <protection/>
    </xf>
    <xf numFmtId="190" fontId="10" fillId="0" borderId="10" xfId="63" applyNumberFormat="1" applyFont="1" applyFill="1" applyBorder="1" applyAlignment="1">
      <alignment horizontal="center" vertical="center" wrapText="1"/>
      <protection/>
    </xf>
    <xf numFmtId="191" fontId="10" fillId="0" borderId="10" xfId="44" applyNumberFormat="1" applyFont="1" applyFill="1" applyBorder="1" applyAlignment="1">
      <alignment horizontal="center" vertical="center" wrapText="1"/>
    </xf>
    <xf numFmtId="0" fontId="13" fillId="0" borderId="0" xfId="62" applyFont="1" applyFill="1" applyAlignment="1">
      <alignment vertical="center"/>
      <protection/>
    </xf>
    <xf numFmtId="0" fontId="10" fillId="0" borderId="10" xfId="63" applyFont="1" applyFill="1" applyBorder="1" applyAlignment="1">
      <alignment vertical="center"/>
      <protection/>
    </xf>
    <xf numFmtId="191" fontId="10" fillId="0" borderId="10" xfId="41" applyNumberFormat="1" applyFont="1" applyFill="1" applyBorder="1" applyAlignment="1">
      <alignment vertical="center"/>
    </xf>
    <xf numFmtId="191" fontId="10" fillId="0" borderId="0" xfId="41" applyNumberFormat="1" applyFont="1" applyFill="1" applyAlignment="1">
      <alignment vertical="center"/>
    </xf>
    <xf numFmtId="0" fontId="11" fillId="33" borderId="10" xfId="63" applyFont="1" applyFill="1" applyBorder="1" applyAlignment="1">
      <alignment vertical="center"/>
      <protection/>
    </xf>
    <xf numFmtId="190" fontId="10" fillId="33" borderId="10" xfId="63" applyNumberFormat="1" applyFont="1" applyFill="1" applyBorder="1" applyAlignment="1">
      <alignment horizontal="center" vertical="center" wrapText="1"/>
      <protection/>
    </xf>
    <xf numFmtId="3" fontId="11" fillId="0" borderId="10" xfId="63" applyNumberFormat="1" applyFont="1" applyFill="1" applyBorder="1" applyAlignment="1">
      <alignment horizontal="center" vertical="center" wrapText="1"/>
      <protection/>
    </xf>
    <xf numFmtId="0" fontId="11" fillId="33" borderId="10" xfId="63" applyFont="1" applyFill="1" applyBorder="1" applyAlignment="1">
      <alignment horizontal="center" vertical="center" wrapText="1"/>
      <protection/>
    </xf>
    <xf numFmtId="190" fontId="11" fillId="33" borderId="10" xfId="63" applyNumberFormat="1" applyFont="1" applyFill="1" applyBorder="1" applyAlignment="1">
      <alignment horizontal="center" vertical="center" wrapText="1"/>
      <protection/>
    </xf>
    <xf numFmtId="191" fontId="11" fillId="0" borderId="10" xfId="44" applyNumberFormat="1" applyFont="1" applyFill="1" applyBorder="1" applyAlignment="1">
      <alignment horizontal="center" vertical="center" wrapText="1"/>
    </xf>
    <xf numFmtId="0" fontId="10" fillId="33" borderId="10" xfId="63" applyFont="1" applyFill="1" applyBorder="1" applyAlignment="1">
      <alignment vertical="center"/>
      <protection/>
    </xf>
    <xf numFmtId="0" fontId="11" fillId="33" borderId="0" xfId="62" applyFont="1" applyFill="1" applyAlignment="1">
      <alignment vertical="center"/>
      <protection/>
    </xf>
    <xf numFmtId="191" fontId="11" fillId="0" borderId="0" xfId="41" applyNumberFormat="1" applyFont="1" applyFill="1" applyAlignment="1">
      <alignment vertical="center"/>
    </xf>
    <xf numFmtId="0" fontId="11" fillId="0" borderId="0" xfId="63" applyFont="1" applyFill="1" applyBorder="1" applyAlignment="1" quotePrefix="1">
      <alignment horizontal="left" vertical="center" wrapText="1"/>
      <protection/>
    </xf>
    <xf numFmtId="0" fontId="10" fillId="0" borderId="0" xfId="63" applyFont="1" applyFill="1" applyBorder="1" applyAlignment="1" quotePrefix="1">
      <alignment horizontal="left" vertical="center" wrapText="1"/>
      <protection/>
    </xf>
    <xf numFmtId="0" fontId="10" fillId="0" borderId="0" xfId="62" applyFont="1" applyFill="1" applyAlignment="1">
      <alignment horizontal="left" vertical="center" wrapText="1"/>
      <protection/>
    </xf>
    <xf numFmtId="0" fontId="10" fillId="0" borderId="10" xfId="64" applyFont="1" applyBorder="1" applyAlignment="1">
      <alignment horizontal="center" vertical="center" wrapText="1"/>
      <protection/>
    </xf>
    <xf numFmtId="0" fontId="11" fillId="0" borderId="10" xfId="64" applyFont="1" applyBorder="1" applyAlignment="1">
      <alignment horizontal="center" vertical="center"/>
      <protection/>
    </xf>
    <xf numFmtId="203" fontId="11" fillId="33" borderId="10" xfId="46" applyNumberFormat="1" applyFont="1" applyFill="1" applyBorder="1" applyAlignment="1">
      <alignment horizontal="center" vertical="center" wrapText="1"/>
    </xf>
    <xf numFmtId="203" fontId="11" fillId="0" borderId="10" xfId="46" applyNumberFormat="1" applyFont="1" applyBorder="1" applyAlignment="1">
      <alignment horizontal="center" vertical="center" wrapText="1"/>
    </xf>
    <xf numFmtId="203" fontId="10" fillId="0" borderId="10" xfId="46" applyNumberFormat="1" applyFont="1" applyBorder="1" applyAlignment="1">
      <alignment horizontal="center" vertical="center" wrapText="1"/>
    </xf>
    <xf numFmtId="0" fontId="11" fillId="0" borderId="10" xfId="64" applyFont="1" applyBorder="1" applyAlignment="1">
      <alignment horizontal="center" vertical="center" wrapText="1"/>
      <protection/>
    </xf>
    <xf numFmtId="179" fontId="11" fillId="33" borderId="10" xfId="46" applyNumberFormat="1" applyFont="1" applyFill="1" applyBorder="1" applyAlignment="1">
      <alignment horizontal="center" vertical="center" wrapText="1"/>
    </xf>
    <xf numFmtId="179" fontId="11" fillId="0" borderId="10" xfId="46" applyNumberFormat="1" applyFont="1" applyBorder="1" applyAlignment="1">
      <alignment horizontal="center" vertical="center" wrapText="1"/>
    </xf>
    <xf numFmtId="203" fontId="11" fillId="33" borderId="10" xfId="46" applyNumberFormat="1" applyFont="1" applyFill="1" applyBorder="1" applyAlignment="1">
      <alignment horizontal="center" vertical="center"/>
    </xf>
    <xf numFmtId="203" fontId="11" fillId="0" borderId="10" xfId="46" applyNumberFormat="1" applyFont="1" applyBorder="1" applyAlignment="1">
      <alignment horizontal="center" vertical="center"/>
    </xf>
    <xf numFmtId="190" fontId="11" fillId="0" borderId="10" xfId="63" applyNumberFormat="1" applyFont="1" applyFill="1" applyBorder="1" applyAlignment="1">
      <alignment horizontal="center" vertical="center" wrapText="1"/>
      <protection/>
    </xf>
    <xf numFmtId="0" fontId="8" fillId="0" borderId="10" xfId="0" applyFont="1" applyBorder="1" applyAlignment="1">
      <alignment horizontal="center" vertical="center"/>
    </xf>
    <xf numFmtId="0" fontId="8" fillId="0" borderId="10" xfId="0" applyNumberFormat="1" applyFont="1" applyBorder="1" applyAlignment="1">
      <alignment vertical="center"/>
    </xf>
    <xf numFmtId="0" fontId="9" fillId="0" borderId="10" xfId="0" applyNumberFormat="1" applyFont="1" applyBorder="1" applyAlignment="1">
      <alignment vertical="center" wrapText="1"/>
    </xf>
    <xf numFmtId="0" fontId="11" fillId="0" borderId="10" xfId="62" applyFont="1" applyFill="1" applyBorder="1" applyAlignment="1">
      <alignment vertical="center"/>
      <protection/>
    </xf>
    <xf numFmtId="0" fontId="11" fillId="33" borderId="10" xfId="62" applyFont="1" applyFill="1" applyBorder="1" applyAlignment="1">
      <alignment vertical="center"/>
      <protection/>
    </xf>
    <xf numFmtId="191" fontId="11" fillId="0" borderId="10" xfId="41" applyNumberFormat="1" applyFont="1" applyFill="1" applyBorder="1" applyAlignment="1">
      <alignment vertical="center"/>
    </xf>
    <xf numFmtId="191" fontId="9" fillId="0" borderId="10" xfId="65" applyNumberFormat="1" applyFont="1" applyBorder="1" applyAlignment="1">
      <alignment horizontal="right" vertical="center" wrapText="1"/>
      <protection/>
    </xf>
    <xf numFmtId="0" fontId="11" fillId="0" borderId="0" xfId="62" applyFont="1" applyFill="1" applyBorder="1" applyAlignment="1">
      <alignment horizontal="left" vertical="center" wrapText="1"/>
      <protection/>
    </xf>
    <xf numFmtId="0" fontId="11" fillId="0" borderId="0" xfId="63" applyFont="1" applyFill="1" applyBorder="1" applyAlignment="1" quotePrefix="1">
      <alignment vertical="center" wrapText="1"/>
      <protection/>
    </xf>
    <xf numFmtId="0" fontId="11" fillId="0" borderId="0" xfId="64" applyFont="1" applyAlignment="1">
      <alignment horizontal="center" vertical="center"/>
      <protection/>
    </xf>
    <xf numFmtId="197" fontId="11" fillId="33" borderId="0" xfId="46" applyNumberFormat="1" applyFont="1" applyFill="1" applyAlignment="1">
      <alignment horizontal="center" vertical="center"/>
    </xf>
    <xf numFmtId="202" fontId="11" fillId="0" borderId="0" xfId="46" applyNumberFormat="1" applyFont="1" applyAlignment="1">
      <alignment horizontal="center" vertical="center"/>
    </xf>
    <xf numFmtId="0" fontId="11" fillId="0" borderId="0" xfId="64" applyFont="1" applyAlignment="1">
      <alignment horizontal="left" vertical="center"/>
      <protection/>
    </xf>
    <xf numFmtId="191" fontId="10" fillId="0" borderId="0" xfId="44" applyNumberFormat="1" applyFont="1" applyFill="1" applyBorder="1" applyAlignment="1">
      <alignment horizontal="center" vertical="center"/>
    </xf>
    <xf numFmtId="0" fontId="9" fillId="0" borderId="10" xfId="0" applyNumberFormat="1" applyFont="1" applyBorder="1" applyAlignment="1" quotePrefix="1">
      <alignment horizontal="center" vertical="center"/>
    </xf>
    <xf numFmtId="0" fontId="9" fillId="0" borderId="0" xfId="0" applyFont="1" applyAlignment="1">
      <alignment horizontal="center" vertical="center" wrapText="1"/>
    </xf>
    <xf numFmtId="3" fontId="10" fillId="0" borderId="10" xfId="62" applyNumberFormat="1" applyFont="1" applyFill="1" applyBorder="1" applyAlignment="1">
      <alignment horizontal="right" vertical="center" wrapText="1"/>
      <protection/>
    </xf>
    <xf numFmtId="0" fontId="11" fillId="0" borderId="13" xfId="64" applyFont="1" applyBorder="1" applyAlignment="1">
      <alignment horizontal="left" vertical="center" wrapText="1"/>
      <protection/>
    </xf>
    <xf numFmtId="191" fontId="11" fillId="0" borderId="0" xfId="62" applyNumberFormat="1" applyFont="1" applyFill="1" applyAlignment="1">
      <alignment vertical="center"/>
      <protection/>
    </xf>
    <xf numFmtId="0" fontId="10" fillId="0" borderId="0" xfId="64" applyFont="1" applyAlignment="1">
      <alignment horizontal="center" vertical="center"/>
      <protection/>
    </xf>
    <xf numFmtId="0" fontId="11" fillId="0" borderId="0" xfId="64" applyFont="1" applyAlignment="1">
      <alignment horizontal="center" vertical="center" wrapText="1"/>
      <protection/>
    </xf>
    <xf numFmtId="197" fontId="10" fillId="33" borderId="13" xfId="46" applyNumberFormat="1" applyFont="1" applyFill="1" applyBorder="1" applyAlignment="1">
      <alignment horizontal="center" vertical="center" wrapText="1"/>
    </xf>
    <xf numFmtId="202" fontId="10" fillId="0" borderId="13" xfId="46" applyNumberFormat="1" applyFont="1" applyBorder="1" applyAlignment="1">
      <alignment horizontal="center" vertical="center" wrapText="1"/>
    </xf>
    <xf numFmtId="203" fontId="10" fillId="33" borderId="10" xfId="46" applyNumberFormat="1" applyFont="1" applyFill="1" applyBorder="1" applyAlignment="1">
      <alignment horizontal="center" vertical="center" wrapText="1"/>
    </xf>
    <xf numFmtId="0" fontId="10" fillId="0" borderId="10" xfId="64" applyFont="1" applyBorder="1" applyAlignment="1">
      <alignment horizontal="left" vertical="center" wrapText="1"/>
      <protection/>
    </xf>
    <xf numFmtId="0" fontId="10" fillId="0" borderId="0" xfId="64" applyFont="1" applyAlignment="1">
      <alignment horizontal="center" vertical="center" wrapText="1"/>
      <protection/>
    </xf>
    <xf numFmtId="200" fontId="16" fillId="0" borderId="0" xfId="64" applyNumberFormat="1" applyFont="1" applyAlignment="1">
      <alignment horizontal="center" vertical="center" wrapText="1"/>
      <protection/>
    </xf>
    <xf numFmtId="0" fontId="16" fillId="0" borderId="0" xfId="64" applyFont="1" applyAlignment="1">
      <alignment horizontal="center" vertical="center" wrapText="1"/>
      <protection/>
    </xf>
    <xf numFmtId="179" fontId="11" fillId="0" borderId="10" xfId="46" applyNumberFormat="1" applyFont="1" applyBorder="1" applyAlignment="1">
      <alignment horizontal="center" vertical="center"/>
    </xf>
    <xf numFmtId="202" fontId="11" fillId="33" borderId="10" xfId="46" applyNumberFormat="1" applyFont="1" applyFill="1" applyBorder="1" applyAlignment="1">
      <alignment horizontal="center" vertical="center" wrapText="1"/>
    </xf>
    <xf numFmtId="202" fontId="11" fillId="0" borderId="10" xfId="46" applyNumberFormat="1" applyFont="1" applyBorder="1" applyAlignment="1">
      <alignment horizontal="center" vertical="center"/>
    </xf>
    <xf numFmtId="200" fontId="17" fillId="0" borderId="0" xfId="64" applyNumberFormat="1" applyFont="1" applyAlignment="1">
      <alignment horizontal="center" vertical="center" wrapText="1"/>
      <protection/>
    </xf>
    <xf numFmtId="179" fontId="11" fillId="33" borderId="10" xfId="46" applyNumberFormat="1" applyFont="1" applyFill="1" applyBorder="1" applyAlignment="1">
      <alignment horizontal="center" vertical="center"/>
    </xf>
    <xf numFmtId="2" fontId="11" fillId="0" borderId="0" xfId="64" applyNumberFormat="1" applyFont="1" applyAlignment="1">
      <alignment horizontal="center" vertical="center"/>
      <protection/>
    </xf>
    <xf numFmtId="0" fontId="11" fillId="0" borderId="10" xfId="64" applyFont="1" applyBorder="1" applyAlignment="1">
      <alignment horizontal="left" vertical="center" wrapText="1"/>
      <protection/>
    </xf>
    <xf numFmtId="203" fontId="11" fillId="0" borderId="0" xfId="64" applyNumberFormat="1" applyFont="1" applyAlignment="1">
      <alignment horizontal="center" vertical="center" wrapText="1"/>
      <protection/>
    </xf>
    <xf numFmtId="0" fontId="17" fillId="0" borderId="0" xfId="64" applyFont="1" applyAlignment="1">
      <alignment horizontal="center" vertical="center" wrapText="1"/>
      <protection/>
    </xf>
    <xf numFmtId="202" fontId="17" fillId="0" borderId="0" xfId="64" applyNumberFormat="1" applyFont="1" applyAlignment="1">
      <alignment horizontal="center" vertical="center" wrapText="1"/>
      <protection/>
    </xf>
    <xf numFmtId="221" fontId="17" fillId="0" borderId="0" xfId="64" applyNumberFormat="1" applyFont="1" applyAlignment="1">
      <alignment horizontal="center" vertical="center" wrapText="1"/>
      <protection/>
    </xf>
    <xf numFmtId="0" fontId="11" fillId="0" borderId="0" xfId="0" applyFont="1" applyBorder="1" applyAlignment="1">
      <alignment vertical="center"/>
    </xf>
    <xf numFmtId="0" fontId="11" fillId="0" borderId="0" xfId="0" applyFont="1" applyFill="1" applyAlignment="1">
      <alignment vertical="center" wrapText="1"/>
    </xf>
    <xf numFmtId="0" fontId="11" fillId="0" borderId="14" xfId="0" applyFont="1" applyBorder="1" applyAlignment="1">
      <alignment horizontal="right" vertical="center"/>
    </xf>
    <xf numFmtId="0" fontId="11" fillId="0" borderId="0" xfId="62" applyFont="1" applyFill="1" applyBorder="1" applyAlignment="1">
      <alignment vertical="center" wrapText="1"/>
      <protection/>
    </xf>
    <xf numFmtId="0" fontId="10" fillId="0" borderId="0" xfId="63" applyFont="1" applyFill="1" applyBorder="1" applyAlignment="1">
      <alignment vertical="center" wrapText="1"/>
      <protection/>
    </xf>
    <xf numFmtId="191" fontId="10" fillId="0" borderId="10" xfId="44" applyNumberFormat="1" applyFont="1" applyFill="1" applyBorder="1" applyAlignment="1">
      <alignment vertical="center"/>
    </xf>
    <xf numFmtId="191" fontId="11" fillId="0" borderId="10" xfId="44" applyNumberFormat="1" applyFont="1" applyFill="1" applyBorder="1" applyAlignment="1">
      <alignment vertical="center" wrapText="1"/>
    </xf>
    <xf numFmtId="191" fontId="10" fillId="0" borderId="10" xfId="44" applyNumberFormat="1" applyFont="1" applyFill="1" applyBorder="1" applyAlignment="1">
      <alignment vertical="center" wrapText="1"/>
    </xf>
    <xf numFmtId="0" fontId="11" fillId="0" borderId="0" xfId="63" applyFont="1" applyFill="1" applyBorder="1" applyAlignment="1">
      <alignment/>
      <protection/>
    </xf>
    <xf numFmtId="0" fontId="10" fillId="0" borderId="0" xfId="64" applyFont="1" applyAlignment="1">
      <alignment horizontal="center" vertical="center" wrapText="1"/>
      <protection/>
    </xf>
    <xf numFmtId="0" fontId="10" fillId="0" borderId="10" xfId="64" applyFont="1" applyBorder="1" applyAlignment="1">
      <alignment horizontal="center" vertical="center" wrapText="1"/>
      <protection/>
    </xf>
    <xf numFmtId="0" fontId="11" fillId="0" borderId="13" xfId="64" applyFont="1" applyBorder="1" applyAlignment="1">
      <alignment horizontal="left" vertical="center" wrapText="1"/>
      <protection/>
    </xf>
    <xf numFmtId="0" fontId="11" fillId="0" borderId="15" xfId="64" applyFont="1" applyBorder="1" applyAlignment="1">
      <alignment horizontal="left" vertical="center" wrapText="1"/>
      <protection/>
    </xf>
    <xf numFmtId="0" fontId="11" fillId="0" borderId="16" xfId="64" applyFont="1" applyBorder="1" applyAlignment="1">
      <alignment horizontal="left" vertical="center" wrapText="1"/>
      <protection/>
    </xf>
    <xf numFmtId="0" fontId="11" fillId="0" borderId="13"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11" fillId="0" borderId="16" xfId="64" applyFont="1" applyBorder="1" applyAlignment="1">
      <alignment horizontal="center" vertical="center" wrapText="1"/>
      <protection/>
    </xf>
    <xf numFmtId="0" fontId="11" fillId="0" borderId="0" xfId="62" applyFont="1" applyFill="1" applyBorder="1" applyAlignment="1">
      <alignment horizontal="left" vertical="center" wrapText="1"/>
      <protection/>
    </xf>
    <xf numFmtId="0" fontId="11" fillId="0" borderId="0" xfId="63" applyFont="1" applyFill="1" applyBorder="1" applyAlignment="1" quotePrefix="1">
      <alignment horizontal="left" vertical="center" wrapText="1"/>
      <protection/>
    </xf>
    <xf numFmtId="0" fontId="10" fillId="0" borderId="11" xfId="64" applyFont="1" applyBorder="1" applyAlignment="1">
      <alignment horizontal="center" vertical="center" wrapText="1"/>
      <protection/>
    </xf>
    <xf numFmtId="0" fontId="10" fillId="0" borderId="17" xfId="64" applyFont="1" applyBorder="1" applyAlignment="1">
      <alignment horizontal="center" vertical="center" wrapText="1"/>
      <protection/>
    </xf>
    <xf numFmtId="0" fontId="11" fillId="0" borderId="10" xfId="64" applyFont="1" applyBorder="1" applyAlignment="1">
      <alignment horizontal="left" vertical="center" wrapText="1"/>
      <protection/>
    </xf>
    <xf numFmtId="0" fontId="10" fillId="0" borderId="13" xfId="64" applyFont="1" applyBorder="1" applyAlignment="1">
      <alignment horizontal="center" vertical="center" wrapText="1"/>
      <protection/>
    </xf>
    <xf numFmtId="0" fontId="10" fillId="0" borderId="15" xfId="64" applyFont="1" applyBorder="1" applyAlignment="1">
      <alignment horizontal="center" vertical="center" wrapText="1"/>
      <protection/>
    </xf>
    <xf numFmtId="0" fontId="11" fillId="0" borderId="10"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10" fillId="0" borderId="12" xfId="64" applyFont="1" applyBorder="1" applyAlignment="1">
      <alignment horizontal="center" vertical="center" wrapText="1"/>
      <protection/>
    </xf>
    <xf numFmtId="0" fontId="11" fillId="0" borderId="13" xfId="64" applyFont="1" applyBorder="1" applyAlignment="1">
      <alignment horizontal="center" vertical="center"/>
      <protection/>
    </xf>
    <xf numFmtId="0" fontId="11" fillId="0" borderId="15" xfId="64" applyFont="1" applyBorder="1" applyAlignment="1">
      <alignment horizontal="center" vertical="center"/>
      <protection/>
    </xf>
    <xf numFmtId="0" fontId="11" fillId="0" borderId="16" xfId="64" applyFont="1" applyBorder="1" applyAlignment="1">
      <alignment horizontal="center" vertical="center"/>
      <protection/>
    </xf>
    <xf numFmtId="0" fontId="11" fillId="0" borderId="10" xfId="64" applyFont="1" applyBorder="1" applyAlignment="1">
      <alignment horizontal="center" vertical="center"/>
      <protection/>
    </xf>
    <xf numFmtId="0" fontId="10" fillId="0" borderId="11" xfId="63" applyFont="1" applyFill="1" applyBorder="1" applyAlignment="1">
      <alignment horizontal="center" vertical="center"/>
      <protection/>
    </xf>
    <xf numFmtId="0" fontId="10" fillId="0" borderId="12" xfId="63" applyFont="1" applyFill="1" applyBorder="1" applyAlignment="1">
      <alignment horizontal="center" vertical="center"/>
      <protection/>
    </xf>
    <xf numFmtId="0" fontId="10" fillId="33" borderId="10" xfId="63" applyFont="1" applyFill="1" applyBorder="1" applyAlignment="1">
      <alignment horizontal="center" vertical="center" wrapText="1"/>
      <protection/>
    </xf>
    <xf numFmtId="0" fontId="10" fillId="0" borderId="10" xfId="63" applyFont="1" applyFill="1" applyBorder="1" applyAlignment="1">
      <alignment horizontal="center" vertical="center" wrapText="1"/>
      <protection/>
    </xf>
    <xf numFmtId="0" fontId="11" fillId="0" borderId="0" xfId="63" applyFont="1" applyFill="1" applyBorder="1" applyAlignment="1">
      <alignment horizontal="left" vertical="center" wrapText="1"/>
      <protection/>
    </xf>
    <xf numFmtId="0" fontId="10" fillId="0" borderId="0" xfId="62" applyFont="1" applyFill="1" applyBorder="1" applyAlignment="1">
      <alignment horizontal="center" vertical="center" wrapText="1"/>
      <protection/>
    </xf>
    <xf numFmtId="0" fontId="11" fillId="0" borderId="0" xfId="63" applyFont="1" applyFill="1" applyBorder="1" applyAlignment="1">
      <alignment horizontal="left"/>
      <protection/>
    </xf>
    <xf numFmtId="0" fontId="11" fillId="0" borderId="0" xfId="62" applyFont="1" applyFill="1" applyAlignment="1">
      <alignment horizontal="left" vertical="center"/>
      <protection/>
    </xf>
    <xf numFmtId="0" fontId="10" fillId="0" borderId="14" xfId="63" applyFont="1" applyFill="1" applyBorder="1" applyAlignment="1">
      <alignment horizontal="left" vertical="center" wrapText="1"/>
      <protection/>
    </xf>
    <xf numFmtId="0" fontId="10" fillId="0" borderId="13" xfId="63" applyFont="1" applyFill="1" applyBorder="1" applyAlignment="1">
      <alignment horizontal="center" vertical="center" wrapText="1"/>
      <protection/>
    </xf>
    <xf numFmtId="0" fontId="10" fillId="0" borderId="16" xfId="63" applyFont="1" applyFill="1" applyBorder="1" applyAlignment="1">
      <alignment horizontal="center" vertical="center" wrapText="1"/>
      <protection/>
    </xf>
    <xf numFmtId="0" fontId="11" fillId="0" borderId="0" xfId="63" applyFont="1" applyFill="1" applyBorder="1" applyAlignment="1" quotePrefix="1">
      <alignment vertical="center" wrapText="1"/>
      <protection/>
    </xf>
    <xf numFmtId="0" fontId="11" fillId="0" borderId="0" xfId="63" applyFont="1" applyFill="1" applyBorder="1" applyAlignment="1">
      <alignment vertical="center" wrapText="1"/>
      <protection/>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174" fontId="63" fillId="32" borderId="0" xfId="0" applyNumberFormat="1" applyFont="1" applyFill="1" applyAlignment="1">
      <alignment horizontal="center" vertical="center"/>
    </xf>
    <xf numFmtId="0" fontId="63" fillId="0" borderId="0" xfId="62" applyFont="1" applyFill="1" applyBorder="1" applyAlignment="1">
      <alignment horizontal="left" vertical="center" wrapText="1"/>
      <protection/>
    </xf>
    <xf numFmtId="0" fontId="63" fillId="0" borderId="14" xfId="63" applyFont="1" applyFill="1" applyBorder="1" applyAlignment="1">
      <alignment horizontal="left" vertical="center" wrapText="1"/>
      <protection/>
    </xf>
    <xf numFmtId="0" fontId="6" fillId="0" borderId="10" xfId="63" applyFont="1" applyFill="1" applyBorder="1" applyAlignment="1">
      <alignment horizontal="center" vertical="center" wrapText="1"/>
      <protection/>
    </xf>
    <xf numFmtId="0" fontId="6" fillId="0" borderId="0" xfId="62" applyFont="1" applyFill="1" applyBorder="1" applyAlignment="1">
      <alignment horizontal="left" vertical="center" wrapText="1"/>
      <protection/>
    </xf>
    <xf numFmtId="0" fontId="6" fillId="0" borderId="14" xfId="63" applyFont="1" applyFill="1" applyBorder="1" applyAlignment="1">
      <alignment horizontal="left" vertical="center" wrapText="1"/>
      <protection/>
    </xf>
    <xf numFmtId="0" fontId="6" fillId="33" borderId="0" xfId="62" applyFont="1" applyFill="1" applyBorder="1" applyAlignment="1">
      <alignment horizontal="left" vertical="center" wrapText="1"/>
      <protection/>
    </xf>
    <xf numFmtId="0" fontId="59" fillId="0" borderId="0" xfId="0" applyFont="1" applyAlignment="1">
      <alignment horizontal="center"/>
    </xf>
    <xf numFmtId="0" fontId="60" fillId="0" borderId="0" xfId="0" applyNumberFormat="1" applyFont="1" applyAlignment="1">
      <alignment horizontal="left" vertical="center"/>
    </xf>
    <xf numFmtId="0" fontId="60" fillId="0" borderId="0" xfId="0" applyFont="1" applyAlignment="1">
      <alignment horizontal="left" vertical="center"/>
    </xf>
    <xf numFmtId="0" fontId="4" fillId="0" borderId="10" xfId="63" applyFont="1" applyFill="1" applyBorder="1" applyAlignment="1">
      <alignment horizontal="center" vertical="center" wrapText="1"/>
      <protection/>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4" fillId="0" borderId="0" xfId="0" applyNumberFormat="1" applyFont="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xf>
    <xf numFmtId="0" fontId="4" fillId="0" borderId="11" xfId="0" applyFont="1" applyBorder="1" applyAlignment="1">
      <alignment horizontal="center" vertical="center" wrapText="1"/>
    </xf>
    <xf numFmtId="191" fontId="4" fillId="0" borderId="11" xfId="0" applyNumberFormat="1" applyFont="1" applyBorder="1" applyAlignment="1">
      <alignment horizontal="center" vertical="center"/>
    </xf>
    <xf numFmtId="191" fontId="4" fillId="0" borderId="11" xfId="41" applyNumberFormat="1" applyFont="1" applyBorder="1" applyAlignment="1">
      <alignment horizontal="center" vertical="center"/>
    </xf>
    <xf numFmtId="191" fontId="4" fillId="0" borderId="12" xfId="41" applyNumberFormat="1" applyFont="1" applyBorder="1" applyAlignment="1">
      <alignment horizontal="center" vertical="center"/>
    </xf>
    <xf numFmtId="191"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191" fontId="5" fillId="0" borderId="11" xfId="41" applyNumberFormat="1" applyFont="1" applyBorder="1" applyAlignment="1">
      <alignment horizontal="center" vertical="center"/>
    </xf>
    <xf numFmtId="191" fontId="5" fillId="0" borderId="12" xfId="41" applyNumberFormat="1" applyFont="1" applyBorder="1" applyAlignment="1">
      <alignment horizontal="center" vertical="center"/>
    </xf>
    <xf numFmtId="0" fontId="10" fillId="0" borderId="10" xfId="65"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0" xfId="0" applyFont="1" applyFill="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3" xfId="45"/>
    <cellStyle name="Comma 3 2" xfId="46"/>
    <cellStyle name="Comma 4" xfId="47"/>
    <cellStyle name="Currency" xfId="48"/>
    <cellStyle name="Currency [0]" xfId="49"/>
    <cellStyle name="Check Cell"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_Sheet5"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T\Downloads\D&#7921;%20to&#225;n%2040,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ĐG 1"/>
      <sheetName val="ĐG2"/>
      <sheetName val="chi tiet 05"/>
      <sheetName val="bieu 01"/>
      <sheetName val="bieu 07"/>
      <sheetName val="CTV1"/>
      <sheetName val="CTV2"/>
      <sheetName val="THV"/>
      <sheetName val="THDT 2"/>
      <sheetName val="THDT 1 "/>
    </sheetNames>
    <sheetDataSet>
      <sheetData sheetId="3">
        <row r="20">
          <cell r="F20">
            <v>0.29</v>
          </cell>
        </row>
        <row r="37">
          <cell r="F37">
            <v>1.4500000000000002</v>
          </cell>
        </row>
        <row r="41">
          <cell r="F41">
            <v>2.9299999999999997</v>
          </cell>
        </row>
        <row r="48">
          <cell r="F48">
            <v>2.71</v>
          </cell>
        </row>
        <row r="57">
          <cell r="F57">
            <v>4.7</v>
          </cell>
        </row>
        <row r="65">
          <cell r="F65">
            <v>1.3800000000000001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1"/>
  <sheetViews>
    <sheetView zoomScale="90" zoomScaleNormal="90" zoomScalePageLayoutView="0" workbookViewId="0" topLeftCell="A28">
      <selection activeCell="F25" sqref="F25"/>
    </sheetView>
  </sheetViews>
  <sheetFormatPr defaultColWidth="9.33203125" defaultRowHeight="12.75"/>
  <cols>
    <col min="1" max="1" width="5.83203125" style="115" customWidth="1"/>
    <col min="2" max="2" width="15.83203125" style="125" customWidth="1"/>
    <col min="3" max="3" width="7.83203125" style="115" customWidth="1"/>
    <col min="4" max="4" width="9.83203125" style="115" customWidth="1"/>
    <col min="5" max="5" width="8.83203125" style="115" customWidth="1"/>
    <col min="6" max="6" width="8.83203125" style="116" customWidth="1"/>
    <col min="7" max="7" width="8.83203125" style="117" customWidth="1"/>
    <col min="8" max="8" width="42.83203125" style="118" customWidth="1"/>
    <col min="9" max="9" width="9.33203125" style="115" customWidth="1"/>
    <col min="10" max="10" width="16.66015625" style="115" bestFit="1" customWidth="1"/>
    <col min="11" max="11" width="11.5" style="115" customWidth="1"/>
    <col min="12" max="12" width="12.5" style="115" bestFit="1" customWidth="1"/>
    <col min="13" max="13" width="10.83203125" style="115" bestFit="1" customWidth="1"/>
    <col min="14" max="16384" width="9.33203125" style="115" customWidth="1"/>
  </cols>
  <sheetData>
    <row r="1" spans="1:8" ht="49.5" customHeight="1">
      <c r="A1" s="154" t="s">
        <v>138</v>
      </c>
      <c r="B1" s="154"/>
      <c r="C1" s="154"/>
      <c r="D1" s="154"/>
      <c r="E1" s="154"/>
      <c r="F1" s="154"/>
      <c r="G1" s="154"/>
      <c r="H1" s="154"/>
    </row>
    <row r="2" spans="1:9" s="94" customFormat="1" ht="18" customHeight="1">
      <c r="A2" s="162" t="s">
        <v>128</v>
      </c>
      <c r="B2" s="162"/>
      <c r="C2" s="162"/>
      <c r="D2" s="162"/>
      <c r="E2" s="162"/>
      <c r="F2" s="162"/>
      <c r="G2" s="162"/>
      <c r="H2" s="92"/>
      <c r="I2" s="93"/>
    </row>
    <row r="3" spans="1:9" s="94" customFormat="1" ht="18" customHeight="1">
      <c r="A3" s="163" t="s">
        <v>129</v>
      </c>
      <c r="B3" s="163"/>
      <c r="C3" s="163"/>
      <c r="D3" s="163"/>
      <c r="E3" s="163"/>
      <c r="F3" s="163"/>
      <c r="G3" s="92"/>
      <c r="H3" s="92"/>
      <c r="I3" s="93"/>
    </row>
    <row r="4" ht="10.5" customHeight="1"/>
    <row r="5" spans="1:8" s="126" customFormat="1" ht="24.75" customHeight="1">
      <c r="A5" s="167" t="s">
        <v>0</v>
      </c>
      <c r="B5" s="155" t="s">
        <v>104</v>
      </c>
      <c r="C5" s="155" t="s">
        <v>10</v>
      </c>
      <c r="D5" s="155" t="s">
        <v>11</v>
      </c>
      <c r="E5" s="155" t="s">
        <v>12</v>
      </c>
      <c r="F5" s="164" t="s">
        <v>92</v>
      </c>
      <c r="G5" s="165"/>
      <c r="H5" s="167" t="s">
        <v>115</v>
      </c>
    </row>
    <row r="6" spans="1:8" s="131" customFormat="1" ht="39.75" customHeight="1">
      <c r="A6" s="170"/>
      <c r="B6" s="155"/>
      <c r="C6" s="155"/>
      <c r="D6" s="155"/>
      <c r="E6" s="155"/>
      <c r="F6" s="127" t="s">
        <v>111</v>
      </c>
      <c r="G6" s="128" t="s">
        <v>112</v>
      </c>
      <c r="H6" s="168"/>
    </row>
    <row r="7" spans="1:8" s="131" customFormat="1" ht="24.75" customHeight="1">
      <c r="A7" s="164" t="s">
        <v>40</v>
      </c>
      <c r="B7" s="171"/>
      <c r="C7" s="95" t="s">
        <v>143</v>
      </c>
      <c r="D7" s="95" t="s">
        <v>144</v>
      </c>
      <c r="E7" s="95" t="s">
        <v>145</v>
      </c>
      <c r="F7" s="129">
        <f>F8+F11</f>
        <v>40.299</v>
      </c>
      <c r="G7" s="99">
        <f>G8+G11</f>
        <v>40.299</v>
      </c>
      <c r="H7" s="130"/>
    </row>
    <row r="8" spans="1:13" s="125" customFormat="1" ht="24.75" customHeight="1">
      <c r="A8" s="172">
        <v>1</v>
      </c>
      <c r="B8" s="159" t="s">
        <v>134</v>
      </c>
      <c r="C8" s="159">
        <v>704</v>
      </c>
      <c r="D8" s="172">
        <v>1</v>
      </c>
      <c r="E8" s="96"/>
      <c r="F8" s="97">
        <f>F9+F10</f>
        <v>0.9</v>
      </c>
      <c r="G8" s="98">
        <f>G9+G10</f>
        <v>0.9</v>
      </c>
      <c r="H8" s="156" t="s">
        <v>139</v>
      </c>
      <c r="M8" s="132"/>
    </row>
    <row r="9" spans="1:13" ht="24.75" customHeight="1">
      <c r="A9" s="173"/>
      <c r="B9" s="160"/>
      <c r="C9" s="160"/>
      <c r="D9" s="173"/>
      <c r="E9" s="96" t="s">
        <v>61</v>
      </c>
      <c r="F9" s="103">
        <v>0.5</v>
      </c>
      <c r="G9" s="104">
        <v>0.5</v>
      </c>
      <c r="H9" s="157"/>
      <c r="K9" s="139"/>
      <c r="M9" s="137"/>
    </row>
    <row r="10" spans="1:13" ht="24.75" customHeight="1">
      <c r="A10" s="174"/>
      <c r="B10" s="160"/>
      <c r="C10" s="160"/>
      <c r="D10" s="173"/>
      <c r="E10" s="96" t="s">
        <v>62</v>
      </c>
      <c r="F10" s="103">
        <v>0.4</v>
      </c>
      <c r="G10" s="104">
        <v>0.4</v>
      </c>
      <c r="H10" s="158"/>
      <c r="K10" s="139"/>
      <c r="M10" s="137"/>
    </row>
    <row r="11" spans="1:8" s="126" customFormat="1" ht="24.75" customHeight="1">
      <c r="A11" s="159">
        <v>2</v>
      </c>
      <c r="B11" s="159" t="s">
        <v>135</v>
      </c>
      <c r="C11" s="100"/>
      <c r="D11" s="100"/>
      <c r="E11" s="100"/>
      <c r="F11" s="129">
        <f>F12+F25+F26+F27+F28</f>
        <v>39.399</v>
      </c>
      <c r="G11" s="129">
        <f>G12+G25+G26+G27+G28</f>
        <v>39.399</v>
      </c>
      <c r="H11" s="123"/>
    </row>
    <row r="12" spans="1:10" s="126" customFormat="1" ht="24.75" customHeight="1">
      <c r="A12" s="160"/>
      <c r="B12" s="160"/>
      <c r="C12" s="169">
        <v>696</v>
      </c>
      <c r="D12" s="175">
        <v>8</v>
      </c>
      <c r="E12" s="100"/>
      <c r="F12" s="97">
        <f>SUM(F13:F24)</f>
        <v>31.2</v>
      </c>
      <c r="G12" s="98">
        <f>SUM(G13:G24)</f>
        <v>31.2</v>
      </c>
      <c r="H12" s="166" t="s">
        <v>110</v>
      </c>
      <c r="J12" s="141"/>
    </row>
    <row r="13" spans="1:13" s="142" customFormat="1" ht="24.75" customHeight="1">
      <c r="A13" s="160"/>
      <c r="B13" s="160"/>
      <c r="C13" s="169"/>
      <c r="D13" s="175"/>
      <c r="E13" s="100" t="s">
        <v>24</v>
      </c>
      <c r="F13" s="101">
        <f aca="true" t="shared" si="0" ref="F13:F24">G13</f>
        <v>1.4500000000000002</v>
      </c>
      <c r="G13" s="102">
        <f>'[1]bieu 01'!F37</f>
        <v>1.4500000000000002</v>
      </c>
      <c r="H13" s="166"/>
      <c r="J13" s="143"/>
      <c r="M13" s="137"/>
    </row>
    <row r="14" spans="1:13" s="142" customFormat="1" ht="24.75" customHeight="1">
      <c r="A14" s="160"/>
      <c r="B14" s="160"/>
      <c r="C14" s="169"/>
      <c r="D14" s="175"/>
      <c r="E14" s="100" t="s">
        <v>43</v>
      </c>
      <c r="F14" s="101">
        <f t="shared" si="0"/>
        <v>2.9299999999999997</v>
      </c>
      <c r="G14" s="102">
        <f>'[1]bieu 01'!F41</f>
        <v>2.9299999999999997</v>
      </c>
      <c r="H14" s="166"/>
      <c r="J14" s="144"/>
      <c r="M14" s="137"/>
    </row>
    <row r="15" spans="1:13" s="142" customFormat="1" ht="24.75" customHeight="1">
      <c r="A15" s="160"/>
      <c r="B15" s="160"/>
      <c r="C15" s="169"/>
      <c r="D15" s="175"/>
      <c r="E15" s="100" t="s">
        <v>49</v>
      </c>
      <c r="F15" s="101">
        <f t="shared" si="0"/>
        <v>2.71</v>
      </c>
      <c r="G15" s="102">
        <f>'[1]bieu 01'!F48</f>
        <v>2.71</v>
      </c>
      <c r="H15" s="166"/>
      <c r="M15" s="137"/>
    </row>
    <row r="16" spans="1:13" s="142" customFormat="1" ht="24.75" customHeight="1">
      <c r="A16" s="160"/>
      <c r="B16" s="160"/>
      <c r="C16" s="169"/>
      <c r="D16" s="175"/>
      <c r="E16" s="100" t="s">
        <v>25</v>
      </c>
      <c r="F16" s="97">
        <f t="shared" si="0"/>
        <v>4.7</v>
      </c>
      <c r="G16" s="98">
        <f>'[1]bieu 01'!F57</f>
        <v>4.7</v>
      </c>
      <c r="H16" s="166"/>
      <c r="M16" s="137"/>
    </row>
    <row r="17" spans="1:13" s="142" customFormat="1" ht="24.75" customHeight="1">
      <c r="A17" s="160"/>
      <c r="B17" s="160"/>
      <c r="C17" s="169"/>
      <c r="D17" s="175"/>
      <c r="E17" s="100" t="s">
        <v>26</v>
      </c>
      <c r="F17" s="101">
        <f t="shared" si="0"/>
        <v>1.3800000000000001</v>
      </c>
      <c r="G17" s="102">
        <f>'[1]bieu 01'!F65</f>
        <v>1.3800000000000001</v>
      </c>
      <c r="H17" s="166"/>
      <c r="M17" s="137"/>
    </row>
    <row r="18" spans="1:13" s="142" customFormat="1" ht="24.75" customHeight="1">
      <c r="A18" s="160"/>
      <c r="B18" s="160"/>
      <c r="C18" s="169"/>
      <c r="D18" s="175"/>
      <c r="E18" s="96" t="s">
        <v>63</v>
      </c>
      <c r="F18" s="101">
        <f t="shared" si="0"/>
        <v>2.65</v>
      </c>
      <c r="G18" s="134">
        <v>2.65</v>
      </c>
      <c r="H18" s="166"/>
      <c r="M18" s="137"/>
    </row>
    <row r="19" spans="1:13" s="142" customFormat="1" ht="24.75" customHeight="1">
      <c r="A19" s="160"/>
      <c r="B19" s="160"/>
      <c r="C19" s="169"/>
      <c r="D19" s="175"/>
      <c r="E19" s="96" t="s">
        <v>42</v>
      </c>
      <c r="F19" s="101">
        <f t="shared" si="0"/>
        <v>1.06</v>
      </c>
      <c r="G19" s="134">
        <v>1.06</v>
      </c>
      <c r="H19" s="166"/>
      <c r="M19" s="137"/>
    </row>
    <row r="20" spans="1:13" s="142" customFormat="1" ht="24.75" customHeight="1">
      <c r="A20" s="160"/>
      <c r="B20" s="160"/>
      <c r="C20" s="169"/>
      <c r="D20" s="175"/>
      <c r="E20" s="96" t="s">
        <v>27</v>
      </c>
      <c r="F20" s="101">
        <f t="shared" si="0"/>
        <v>0.35</v>
      </c>
      <c r="G20" s="134">
        <v>0.35</v>
      </c>
      <c r="H20" s="166"/>
      <c r="M20" s="137"/>
    </row>
    <row r="21" spans="1:13" s="142" customFormat="1" ht="24.75" customHeight="1">
      <c r="A21" s="160"/>
      <c r="B21" s="160"/>
      <c r="C21" s="169"/>
      <c r="D21" s="175"/>
      <c r="E21" s="96" t="s">
        <v>48</v>
      </c>
      <c r="F21" s="101">
        <f t="shared" si="0"/>
        <v>0.66</v>
      </c>
      <c r="G21" s="134">
        <v>0.66</v>
      </c>
      <c r="H21" s="166"/>
      <c r="M21" s="137"/>
    </row>
    <row r="22" spans="1:13" s="142" customFormat="1" ht="24.75" customHeight="1">
      <c r="A22" s="160"/>
      <c r="B22" s="160"/>
      <c r="C22" s="169"/>
      <c r="D22" s="175"/>
      <c r="E22" s="96" t="s">
        <v>45</v>
      </c>
      <c r="F22" s="101">
        <f t="shared" si="0"/>
        <v>4.22</v>
      </c>
      <c r="G22" s="134">
        <v>4.22</v>
      </c>
      <c r="H22" s="166"/>
      <c r="M22" s="137"/>
    </row>
    <row r="23" spans="1:13" s="142" customFormat="1" ht="24.75" customHeight="1">
      <c r="A23" s="160"/>
      <c r="B23" s="160"/>
      <c r="C23" s="169"/>
      <c r="D23" s="175"/>
      <c r="E23" s="96" t="s">
        <v>46</v>
      </c>
      <c r="F23" s="101">
        <f t="shared" si="0"/>
        <v>4.15</v>
      </c>
      <c r="G23" s="134">
        <v>4.15</v>
      </c>
      <c r="H23" s="166"/>
      <c r="M23" s="137"/>
    </row>
    <row r="24" spans="1:13" s="133" customFormat="1" ht="24.75" customHeight="1">
      <c r="A24" s="160"/>
      <c r="B24" s="160"/>
      <c r="C24" s="169"/>
      <c r="D24" s="175"/>
      <c r="E24" s="96" t="s">
        <v>47</v>
      </c>
      <c r="F24" s="101">
        <f t="shared" si="0"/>
        <v>4.94</v>
      </c>
      <c r="G24" s="134">
        <v>4.94</v>
      </c>
      <c r="H24" s="166"/>
      <c r="M24" s="132"/>
    </row>
    <row r="25" spans="1:13" ht="24.75" customHeight="1">
      <c r="A25" s="160"/>
      <c r="B25" s="160"/>
      <c r="C25" s="169"/>
      <c r="D25" s="175"/>
      <c r="E25" s="96" t="s">
        <v>44</v>
      </c>
      <c r="F25" s="135">
        <f>G25</f>
        <v>0.596</v>
      </c>
      <c r="G25" s="136">
        <v>0.596</v>
      </c>
      <c r="H25" s="140" t="s">
        <v>95</v>
      </c>
      <c r="M25" s="132"/>
    </row>
    <row r="26" spans="1:13" ht="24.75" customHeight="1">
      <c r="A26" s="160"/>
      <c r="B26" s="160"/>
      <c r="C26" s="169"/>
      <c r="D26" s="175"/>
      <c r="E26" s="96" t="s">
        <v>50</v>
      </c>
      <c r="F26" s="135">
        <f>G26</f>
        <v>0.223</v>
      </c>
      <c r="G26" s="136">
        <v>0.223</v>
      </c>
      <c r="H26" s="140" t="s">
        <v>94</v>
      </c>
      <c r="M26" s="132"/>
    </row>
    <row r="27" spans="1:13" ht="24.75" customHeight="1">
      <c r="A27" s="160"/>
      <c r="B27" s="160"/>
      <c r="C27" s="169"/>
      <c r="D27" s="175"/>
      <c r="E27" s="96" t="s">
        <v>60</v>
      </c>
      <c r="F27" s="101">
        <f>G27</f>
        <v>2.28</v>
      </c>
      <c r="G27" s="134">
        <v>2.28</v>
      </c>
      <c r="H27" s="140" t="s">
        <v>113</v>
      </c>
      <c r="M27" s="132"/>
    </row>
    <row r="28" spans="1:13" ht="24.75" customHeight="1">
      <c r="A28" s="160"/>
      <c r="B28" s="160"/>
      <c r="C28" s="169"/>
      <c r="D28" s="175"/>
      <c r="E28" s="96"/>
      <c r="F28" s="97">
        <f>SUM(F29:F31)</f>
        <v>5.1</v>
      </c>
      <c r="G28" s="97">
        <f>SUM(G29:G31)</f>
        <v>5.1000000000000005</v>
      </c>
      <c r="H28" s="166" t="s">
        <v>106</v>
      </c>
      <c r="M28" s="137"/>
    </row>
    <row r="29" spans="1:13" ht="24.75" customHeight="1">
      <c r="A29" s="160"/>
      <c r="B29" s="160"/>
      <c r="C29" s="169"/>
      <c r="D29" s="175"/>
      <c r="E29" s="96" t="s">
        <v>59</v>
      </c>
      <c r="F29" s="101">
        <f>G29</f>
        <v>0.29</v>
      </c>
      <c r="G29" s="134">
        <f>'[1]bieu 01'!F20</f>
        <v>0.29</v>
      </c>
      <c r="H29" s="166"/>
      <c r="M29" s="132"/>
    </row>
    <row r="30" spans="1:13" ht="24.75" customHeight="1">
      <c r="A30" s="160"/>
      <c r="B30" s="160"/>
      <c r="C30" s="169">
        <v>704</v>
      </c>
      <c r="D30" s="175">
        <v>1</v>
      </c>
      <c r="E30" s="96" t="s">
        <v>61</v>
      </c>
      <c r="F30" s="138">
        <v>1.97</v>
      </c>
      <c r="G30" s="134">
        <f>2.47-0.5</f>
        <v>1.9700000000000002</v>
      </c>
      <c r="H30" s="166"/>
      <c r="K30" s="139"/>
      <c r="M30" s="132"/>
    </row>
    <row r="31" spans="1:13" ht="24.75" customHeight="1">
      <c r="A31" s="161"/>
      <c r="B31" s="161"/>
      <c r="C31" s="169"/>
      <c r="D31" s="175"/>
      <c r="E31" s="96" t="s">
        <v>62</v>
      </c>
      <c r="F31" s="138">
        <f>3.24-0.4</f>
        <v>2.8400000000000003</v>
      </c>
      <c r="G31" s="134">
        <f>3.24-0.4</f>
        <v>2.8400000000000003</v>
      </c>
      <c r="H31" s="166"/>
      <c r="K31" s="139"/>
      <c r="M31" s="132"/>
    </row>
  </sheetData>
  <sheetProtection/>
  <mergeCells count="24">
    <mergeCell ref="A5:A6"/>
    <mergeCell ref="A7:B7"/>
    <mergeCell ref="A8:A10"/>
    <mergeCell ref="A11:A31"/>
    <mergeCell ref="D30:D31"/>
    <mergeCell ref="D8:D10"/>
    <mergeCell ref="C12:C29"/>
    <mergeCell ref="D12:D29"/>
    <mergeCell ref="F5:G5"/>
    <mergeCell ref="D5:D6"/>
    <mergeCell ref="H28:H31"/>
    <mergeCell ref="H5:H6"/>
    <mergeCell ref="C30:C31"/>
    <mergeCell ref="H12:H24"/>
    <mergeCell ref="A1:H1"/>
    <mergeCell ref="E5:E6"/>
    <mergeCell ref="H8:H10"/>
    <mergeCell ref="B11:B31"/>
    <mergeCell ref="B8:B10"/>
    <mergeCell ref="C8:C10"/>
    <mergeCell ref="B5:B6"/>
    <mergeCell ref="C5:C6"/>
    <mergeCell ref="A2:G2"/>
    <mergeCell ref="A3:F3"/>
  </mergeCells>
  <printOptions/>
  <pageMargins left="0.5" right="0.5" top="0.5" bottom="0.5"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L16"/>
  <sheetViews>
    <sheetView zoomScalePageLayoutView="0" workbookViewId="0" topLeftCell="A1">
      <selection activeCell="C8" sqref="C8"/>
    </sheetView>
  </sheetViews>
  <sheetFormatPr defaultColWidth="9.33203125" defaultRowHeight="22.5" customHeight="1"/>
  <cols>
    <col min="1" max="1" width="5.83203125" style="70" customWidth="1"/>
    <col min="2" max="2" width="44.83203125" style="70" customWidth="1"/>
    <col min="3" max="3" width="8.83203125" style="70" customWidth="1"/>
    <col min="4" max="4" width="9.83203125" style="70" customWidth="1"/>
    <col min="5" max="6" width="9.83203125" style="90" customWidth="1"/>
    <col min="7" max="7" width="9.83203125" style="91" customWidth="1"/>
    <col min="8" max="8" width="17.83203125" style="70" customWidth="1"/>
    <col min="9" max="9" width="35.83203125" style="70" customWidth="1"/>
    <col min="10" max="11" width="9.33203125" style="70" customWidth="1"/>
    <col min="12" max="12" width="22" style="70" bestFit="1" customWidth="1"/>
    <col min="13" max="13" width="10.5" style="70" bestFit="1" customWidth="1"/>
    <col min="14" max="14" width="14.66015625" style="70" bestFit="1" customWidth="1"/>
    <col min="15" max="16384" width="9.33203125" style="70" customWidth="1"/>
  </cols>
  <sheetData>
    <row r="1" spans="1:9" s="71" customFormat="1" ht="41.25" customHeight="1">
      <c r="A1" s="181" t="s">
        <v>133</v>
      </c>
      <c r="B1" s="181"/>
      <c r="C1" s="181"/>
      <c r="D1" s="181"/>
      <c r="E1" s="181"/>
      <c r="F1" s="181"/>
      <c r="G1" s="181"/>
      <c r="H1" s="181"/>
      <c r="I1" s="181"/>
    </row>
    <row r="2" spans="1:9" s="71" customFormat="1" ht="18.75" customHeight="1">
      <c r="A2" s="180" t="s">
        <v>140</v>
      </c>
      <c r="B2" s="180"/>
      <c r="C2" s="180"/>
      <c r="D2" s="180"/>
      <c r="E2" s="180"/>
      <c r="F2" s="180"/>
      <c r="G2" s="180"/>
      <c r="H2" s="180"/>
      <c r="I2" s="180"/>
    </row>
    <row r="3" spans="1:9" s="71" customFormat="1" ht="18.75" customHeight="1">
      <c r="A3" s="162" t="s">
        <v>146</v>
      </c>
      <c r="B3" s="162"/>
      <c r="C3" s="162"/>
      <c r="D3" s="162"/>
      <c r="E3" s="162"/>
      <c r="F3" s="162"/>
      <c r="G3" s="162"/>
      <c r="H3" s="162"/>
      <c r="I3" s="148"/>
    </row>
    <row r="4" spans="1:9" s="71" customFormat="1" ht="15.75" customHeight="1">
      <c r="A4" s="184"/>
      <c r="B4" s="184"/>
      <c r="C4" s="184"/>
      <c r="D4" s="184"/>
      <c r="E4" s="184"/>
      <c r="F4" s="184"/>
      <c r="G4" s="184"/>
      <c r="H4" s="184"/>
      <c r="I4" s="149"/>
    </row>
    <row r="5" spans="1:9" s="75" customFormat="1" ht="30" customHeight="1">
      <c r="A5" s="179" t="s">
        <v>0</v>
      </c>
      <c r="B5" s="179" t="s">
        <v>1</v>
      </c>
      <c r="C5" s="179" t="s">
        <v>102</v>
      </c>
      <c r="D5" s="179" t="s">
        <v>22</v>
      </c>
      <c r="E5" s="178" t="s">
        <v>23</v>
      </c>
      <c r="F5" s="178" t="s">
        <v>4</v>
      </c>
      <c r="G5" s="179" t="s">
        <v>5</v>
      </c>
      <c r="H5" s="179" t="s">
        <v>3</v>
      </c>
      <c r="I5" s="185" t="s">
        <v>123</v>
      </c>
    </row>
    <row r="6" spans="1:9" s="75" customFormat="1" ht="30" customHeight="1">
      <c r="A6" s="179"/>
      <c r="B6" s="179"/>
      <c r="C6" s="179"/>
      <c r="D6" s="179"/>
      <c r="E6" s="178"/>
      <c r="F6" s="178"/>
      <c r="G6" s="179"/>
      <c r="H6" s="179"/>
      <c r="I6" s="186"/>
    </row>
    <row r="7" spans="1:12" s="75" customFormat="1" ht="30" customHeight="1">
      <c r="A7" s="176" t="s">
        <v>40</v>
      </c>
      <c r="B7" s="177"/>
      <c r="C7" s="73"/>
      <c r="D7" s="73"/>
      <c r="E7" s="83"/>
      <c r="F7" s="83"/>
      <c r="G7" s="73"/>
      <c r="H7" s="74">
        <f>H8+H11+H12</f>
        <v>3969597</v>
      </c>
      <c r="I7" s="150"/>
      <c r="L7" s="76"/>
    </row>
    <row r="8" spans="1:9" ht="30" customHeight="1">
      <c r="A8" s="61" t="s">
        <v>103</v>
      </c>
      <c r="B8" s="62" t="s">
        <v>7</v>
      </c>
      <c r="C8" s="61"/>
      <c r="D8" s="61"/>
      <c r="E8" s="57"/>
      <c r="F8" s="84"/>
      <c r="G8" s="61"/>
      <c r="H8" s="78">
        <f>SUM(H9:H10)</f>
        <v>3655314</v>
      </c>
      <c r="I8" s="109"/>
    </row>
    <row r="9" spans="1:9" ht="30" customHeight="1">
      <c r="A9" s="54" t="s">
        <v>6</v>
      </c>
      <c r="B9" s="55" t="s">
        <v>127</v>
      </c>
      <c r="C9" s="58" t="s">
        <v>119</v>
      </c>
      <c r="D9" s="85">
        <v>10000</v>
      </c>
      <c r="E9" s="86">
        <v>755</v>
      </c>
      <c r="F9" s="87">
        <f>ROUND(D9/E9,1)</f>
        <v>13.2</v>
      </c>
      <c r="G9" s="88">
        <v>178308</v>
      </c>
      <c r="H9" s="88">
        <f>ROUND(F9*G9,0)</f>
        <v>2353666</v>
      </c>
      <c r="I9" s="151" t="s">
        <v>124</v>
      </c>
    </row>
    <row r="10" spans="1:9" ht="30" customHeight="1">
      <c r="A10" s="54" t="s">
        <v>6</v>
      </c>
      <c r="B10" s="55" t="s">
        <v>147</v>
      </c>
      <c r="C10" s="58" t="s">
        <v>88</v>
      </c>
      <c r="D10" s="58">
        <v>1</v>
      </c>
      <c r="E10" s="86">
        <v>7.28</v>
      </c>
      <c r="F10" s="87">
        <f>ROUND(E10,1)</f>
        <v>7.3</v>
      </c>
      <c r="G10" s="88">
        <v>178308</v>
      </c>
      <c r="H10" s="88">
        <f>ROUND(F10*G10,0)</f>
        <v>1301648</v>
      </c>
      <c r="I10" s="151" t="s">
        <v>124</v>
      </c>
    </row>
    <row r="11" spans="1:12" s="75" customFormat="1" ht="30" customHeight="1">
      <c r="A11" s="56" t="s">
        <v>28</v>
      </c>
      <c r="B11" s="69" t="s">
        <v>148</v>
      </c>
      <c r="C11" s="80"/>
      <c r="D11" s="80"/>
      <c r="E11" s="89"/>
      <c r="F11" s="89"/>
      <c r="G11" s="81"/>
      <c r="H11" s="78">
        <f>ROUND(H8*3%,0)</f>
        <v>109659</v>
      </c>
      <c r="I11" s="151" t="s">
        <v>125</v>
      </c>
      <c r="L11" s="76"/>
    </row>
    <row r="12" spans="1:12" s="75" customFormat="1" ht="30" customHeight="1">
      <c r="A12" s="106" t="s">
        <v>29</v>
      </c>
      <c r="B12" s="107" t="s">
        <v>120</v>
      </c>
      <c r="C12" s="80"/>
      <c r="D12" s="80"/>
      <c r="E12" s="89"/>
      <c r="F12" s="89"/>
      <c r="G12" s="81"/>
      <c r="H12" s="78">
        <f>H13+H14</f>
        <v>204624</v>
      </c>
      <c r="I12" s="152"/>
      <c r="L12" s="82"/>
    </row>
    <row r="13" spans="1:12" s="75" customFormat="1" ht="49.5" customHeight="1">
      <c r="A13" s="54" t="s">
        <v>6</v>
      </c>
      <c r="B13" s="108" t="s">
        <v>132</v>
      </c>
      <c r="C13" s="80"/>
      <c r="D13" s="80"/>
      <c r="E13" s="89"/>
      <c r="F13" s="89"/>
      <c r="G13" s="81"/>
      <c r="H13" s="88">
        <f>ROUND(2.598%*H8,0)</f>
        <v>94965</v>
      </c>
      <c r="I13" s="151" t="s">
        <v>126</v>
      </c>
      <c r="L13" s="76"/>
    </row>
    <row r="14" spans="1:9" ht="49.5" customHeight="1">
      <c r="A14" s="54" t="s">
        <v>6</v>
      </c>
      <c r="B14" s="108" t="s">
        <v>141</v>
      </c>
      <c r="C14" s="109"/>
      <c r="D14" s="109"/>
      <c r="E14" s="110"/>
      <c r="F14" s="110"/>
      <c r="G14" s="111"/>
      <c r="H14" s="88">
        <f>ROUND(3%*H8,0)</f>
        <v>109659</v>
      </c>
      <c r="I14" s="151" t="s">
        <v>142</v>
      </c>
    </row>
    <row r="15" spans="1:12" s="75" customFormat="1" ht="22.5" customHeight="1">
      <c r="A15" s="182"/>
      <c r="B15" s="182"/>
      <c r="C15" s="182"/>
      <c r="D15" s="182"/>
      <c r="E15" s="182"/>
      <c r="F15" s="182"/>
      <c r="G15" s="182"/>
      <c r="H15" s="182"/>
      <c r="I15" s="153"/>
      <c r="L15" s="76"/>
    </row>
    <row r="16" spans="1:9" s="75" customFormat="1" ht="22.5" customHeight="1">
      <c r="A16" s="183"/>
      <c r="B16" s="183"/>
      <c r="C16" s="183"/>
      <c r="D16" s="183"/>
      <c r="E16" s="183"/>
      <c r="F16" s="183"/>
      <c r="G16" s="183"/>
      <c r="H16" s="183"/>
      <c r="I16" s="70"/>
    </row>
  </sheetData>
  <sheetProtection/>
  <mergeCells count="16">
    <mergeCell ref="A2:I2"/>
    <mergeCell ref="A1:I1"/>
    <mergeCell ref="A15:H15"/>
    <mergeCell ref="A16:H16"/>
    <mergeCell ref="A3:H3"/>
    <mergeCell ref="A4:H4"/>
    <mergeCell ref="H5:H6"/>
    <mergeCell ref="A5:A6"/>
    <mergeCell ref="B5:B6"/>
    <mergeCell ref="I5:I6"/>
    <mergeCell ref="A7:B7"/>
    <mergeCell ref="E5:E6"/>
    <mergeCell ref="F5:F6"/>
    <mergeCell ref="G5:G6"/>
    <mergeCell ref="C5:C6"/>
    <mergeCell ref="D5:D6"/>
  </mergeCells>
  <printOptions/>
  <pageMargins left="0.5" right="0.5" top="0.5" bottom="0.5"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9"/>
  <sheetViews>
    <sheetView zoomScalePageLayoutView="0" workbookViewId="0" topLeftCell="A10">
      <selection activeCell="A1" sqref="A1:IV1"/>
    </sheetView>
  </sheetViews>
  <sheetFormatPr defaultColWidth="9.33203125" defaultRowHeight="12.75"/>
  <cols>
    <col min="1" max="1" width="5.83203125" style="70" customWidth="1"/>
    <col min="2" max="2" width="48.16015625" style="70" customWidth="1"/>
    <col min="3" max="7" width="9.83203125" style="70" customWidth="1"/>
    <col min="8" max="8" width="18.83203125" style="70" customWidth="1"/>
    <col min="9" max="9" width="30.5" style="70" customWidth="1"/>
    <col min="10" max="10" width="9.33203125" style="70" customWidth="1"/>
    <col min="11" max="11" width="22" style="70" bestFit="1" customWidth="1"/>
    <col min="12" max="12" width="10.5" style="70" bestFit="1" customWidth="1"/>
    <col min="13" max="13" width="14.66015625" style="70" bestFit="1" customWidth="1"/>
    <col min="14" max="16384" width="9.33203125" style="70" customWidth="1"/>
  </cols>
  <sheetData>
    <row r="1" spans="1:9" s="71" customFormat="1" ht="39.75" customHeight="1">
      <c r="A1" s="181" t="s">
        <v>136</v>
      </c>
      <c r="B1" s="181"/>
      <c r="C1" s="181"/>
      <c r="D1" s="181"/>
      <c r="E1" s="181"/>
      <c r="F1" s="181"/>
      <c r="G1" s="181"/>
      <c r="H1" s="181"/>
      <c r="I1" s="181"/>
    </row>
    <row r="2" spans="1:9" s="71" customFormat="1" ht="19.5" customHeight="1">
      <c r="A2" s="188" t="s">
        <v>97</v>
      </c>
      <c r="B2" s="188"/>
      <c r="C2" s="188"/>
      <c r="D2" s="188"/>
      <c r="E2" s="188"/>
      <c r="F2" s="188"/>
      <c r="G2" s="188"/>
      <c r="H2" s="188"/>
      <c r="I2" s="72"/>
    </row>
    <row r="3" spans="1:9" s="71" customFormat="1" ht="19.5" customHeight="1">
      <c r="A3" s="163" t="s">
        <v>149</v>
      </c>
      <c r="B3" s="163"/>
      <c r="C3" s="163"/>
      <c r="D3" s="163"/>
      <c r="E3" s="163"/>
      <c r="F3" s="163"/>
      <c r="G3" s="163"/>
      <c r="H3" s="163"/>
      <c r="I3" s="163"/>
    </row>
    <row r="4" spans="1:9" s="71" customFormat="1" ht="19.5" customHeight="1">
      <c r="A4" s="163" t="s">
        <v>98</v>
      </c>
      <c r="B4" s="163"/>
      <c r="C4" s="163"/>
      <c r="D4" s="163"/>
      <c r="E4" s="163"/>
      <c r="F4" s="163"/>
      <c r="G4" s="163"/>
      <c r="H4" s="163"/>
      <c r="I4" s="163"/>
    </row>
    <row r="5" spans="1:9" s="71" customFormat="1" ht="19.5" customHeight="1">
      <c r="A5" s="187" t="s">
        <v>107</v>
      </c>
      <c r="B5" s="187"/>
      <c r="C5" s="187"/>
      <c r="D5" s="187"/>
      <c r="E5" s="187"/>
      <c r="F5" s="187"/>
      <c r="G5" s="187"/>
      <c r="H5" s="187"/>
      <c r="I5" s="114"/>
    </row>
    <row r="6" spans="1:9" s="71" customFormat="1" ht="19.5" customHeight="1">
      <c r="A6" s="187" t="s">
        <v>99</v>
      </c>
      <c r="B6" s="187"/>
      <c r="C6" s="187"/>
      <c r="D6" s="187"/>
      <c r="E6" s="187"/>
      <c r="F6" s="187"/>
      <c r="G6" s="187"/>
      <c r="H6" s="187"/>
      <c r="I6" s="114"/>
    </row>
    <row r="7" spans="1:9" s="71" customFormat="1" ht="19.5" customHeight="1">
      <c r="A7" s="187" t="s">
        <v>108</v>
      </c>
      <c r="B7" s="187"/>
      <c r="C7" s="187"/>
      <c r="D7" s="187"/>
      <c r="E7" s="187"/>
      <c r="F7" s="187"/>
      <c r="G7" s="187"/>
      <c r="H7" s="187"/>
      <c r="I7" s="114"/>
    </row>
    <row r="8" spans="1:9" s="71" customFormat="1" ht="19.5" customHeight="1">
      <c r="A8" s="162" t="s">
        <v>96</v>
      </c>
      <c r="B8" s="162"/>
      <c r="C8" s="162"/>
      <c r="D8" s="162"/>
      <c r="E8" s="162"/>
      <c r="F8" s="162"/>
      <c r="G8" s="162"/>
      <c r="H8" s="162"/>
      <c r="I8" s="113"/>
    </row>
    <row r="9" s="71" customFormat="1" ht="13.5" customHeight="1"/>
    <row r="10" spans="1:9" s="53" customFormat="1" ht="30" customHeight="1">
      <c r="A10" s="185" t="s">
        <v>0</v>
      </c>
      <c r="B10" s="185" t="s">
        <v>1</v>
      </c>
      <c r="C10" s="185" t="s">
        <v>114</v>
      </c>
      <c r="D10" s="185" t="s">
        <v>22</v>
      </c>
      <c r="E10" s="185" t="s">
        <v>23</v>
      </c>
      <c r="F10" s="185" t="s">
        <v>4</v>
      </c>
      <c r="G10" s="185" t="s">
        <v>5</v>
      </c>
      <c r="H10" s="185" t="s">
        <v>3</v>
      </c>
      <c r="I10" s="185" t="s">
        <v>123</v>
      </c>
    </row>
    <row r="11" spans="1:9" s="53" customFormat="1" ht="30" customHeight="1">
      <c r="A11" s="186"/>
      <c r="B11" s="186"/>
      <c r="C11" s="186"/>
      <c r="D11" s="186"/>
      <c r="E11" s="186"/>
      <c r="F11" s="186"/>
      <c r="G11" s="186"/>
      <c r="H11" s="186"/>
      <c r="I11" s="186"/>
    </row>
    <row r="12" spans="1:11" s="75" customFormat="1" ht="30" customHeight="1">
      <c r="A12" s="176" t="s">
        <v>40</v>
      </c>
      <c r="B12" s="177"/>
      <c r="C12" s="73"/>
      <c r="D12" s="73"/>
      <c r="E12" s="73"/>
      <c r="F12" s="73"/>
      <c r="G12" s="73"/>
      <c r="H12" s="74">
        <f>H13+H15</f>
        <v>1340697</v>
      </c>
      <c r="I12" s="74"/>
      <c r="K12" s="76"/>
    </row>
    <row r="13" spans="1:9" s="79" customFormat="1" ht="30" customHeight="1">
      <c r="A13" s="61" t="s">
        <v>103</v>
      </c>
      <c r="B13" s="62" t="s">
        <v>7</v>
      </c>
      <c r="C13" s="61"/>
      <c r="D13" s="61"/>
      <c r="E13" s="61"/>
      <c r="F13" s="77"/>
      <c r="G13" s="61"/>
      <c r="H13" s="78">
        <f>SUM(H14:H14)</f>
        <v>1301648</v>
      </c>
      <c r="I13" s="109"/>
    </row>
    <row r="14" spans="1:9" s="53" customFormat="1" ht="30" customHeight="1">
      <c r="A14" s="54" t="s">
        <v>6</v>
      </c>
      <c r="B14" s="55" t="s">
        <v>87</v>
      </c>
      <c r="C14" s="58" t="s">
        <v>88</v>
      </c>
      <c r="D14" s="58">
        <v>1</v>
      </c>
      <c r="E14" s="58">
        <v>7.28</v>
      </c>
      <c r="F14" s="105">
        <v>7.3</v>
      </c>
      <c r="G14" s="88">
        <v>178308</v>
      </c>
      <c r="H14" s="88">
        <f>ROUND(F14*G14,0)</f>
        <v>1301648</v>
      </c>
      <c r="I14" s="88" t="s">
        <v>124</v>
      </c>
    </row>
    <row r="15" spans="1:11" s="75" customFormat="1" ht="30" customHeight="1">
      <c r="A15" s="56" t="s">
        <v>28</v>
      </c>
      <c r="B15" s="69" t="s">
        <v>148</v>
      </c>
      <c r="C15" s="80"/>
      <c r="D15" s="80"/>
      <c r="E15" s="80"/>
      <c r="F15" s="80"/>
      <c r="G15" s="81"/>
      <c r="H15" s="78">
        <f>ROUND(H13*3%,0)</f>
        <v>39049</v>
      </c>
      <c r="I15" s="88" t="s">
        <v>125</v>
      </c>
      <c r="K15" s="76"/>
    </row>
    <row r="16" spans="1:11" s="75" customFormat="1" ht="27.75" customHeight="1" hidden="1">
      <c r="A16" s="56" t="s">
        <v>35</v>
      </c>
      <c r="B16" s="69" t="s">
        <v>100</v>
      </c>
      <c r="C16" s="80"/>
      <c r="D16" s="80"/>
      <c r="E16" s="80"/>
      <c r="F16" s="80"/>
      <c r="G16" s="81"/>
      <c r="H16" s="74" t="e">
        <f>ROUND(7%*(H13+#REF!+#REF!+#REF!),0)</f>
        <v>#REF!</v>
      </c>
      <c r="I16" s="119"/>
      <c r="K16" s="82"/>
    </row>
    <row r="17" spans="1:11" s="75" customFormat="1" ht="27.75" customHeight="1" hidden="1">
      <c r="A17" s="56" t="s">
        <v>37</v>
      </c>
      <c r="B17" s="69" t="s">
        <v>101</v>
      </c>
      <c r="C17" s="80"/>
      <c r="D17" s="80"/>
      <c r="E17" s="80"/>
      <c r="F17" s="80"/>
      <c r="G17" s="81"/>
      <c r="H17" s="74" t="e">
        <f>ROUND(10%*(H13+#REF!+#REF!),0)</f>
        <v>#REF!</v>
      </c>
      <c r="I17" s="119"/>
      <c r="K17" s="76"/>
    </row>
    <row r="18" ht="15" hidden="1">
      <c r="H18" s="124">
        <f>2.598%*H13</f>
        <v>33816.81504</v>
      </c>
    </row>
    <row r="19" ht="15" hidden="1">
      <c r="H19" s="124">
        <f>H15</f>
        <v>39049</v>
      </c>
    </row>
  </sheetData>
  <sheetProtection/>
  <mergeCells count="18">
    <mergeCell ref="A12:B12"/>
    <mergeCell ref="H10:H11"/>
    <mergeCell ref="A10:A11"/>
    <mergeCell ref="B10:B11"/>
    <mergeCell ref="G10:G11"/>
    <mergeCell ref="A8:H8"/>
    <mergeCell ref="F10:F11"/>
    <mergeCell ref="E10:E11"/>
    <mergeCell ref="D10:D11"/>
    <mergeCell ref="C10:C11"/>
    <mergeCell ref="A1:I1"/>
    <mergeCell ref="A3:I3"/>
    <mergeCell ref="A4:I4"/>
    <mergeCell ref="I10:I11"/>
    <mergeCell ref="A6:H6"/>
    <mergeCell ref="A2:H2"/>
    <mergeCell ref="A5:H5"/>
    <mergeCell ref="A7:H7"/>
  </mergeCells>
  <printOptions/>
  <pageMargins left="0.5" right="0.5" top="0.5" bottom="0.5"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87"/>
  <sheetViews>
    <sheetView zoomScale="130" zoomScaleNormal="130" zoomScalePageLayoutView="0" workbookViewId="0" topLeftCell="A1">
      <selection activeCell="E21" sqref="E21"/>
    </sheetView>
  </sheetViews>
  <sheetFormatPr defaultColWidth="9.33203125" defaultRowHeight="12.75"/>
  <cols>
    <col min="1" max="1" width="5.66015625" style="8" customWidth="1"/>
    <col min="2" max="2" width="34.5" style="8" customWidth="1"/>
    <col min="3" max="3" width="18" style="8" customWidth="1"/>
    <col min="4" max="4" width="15" style="8" customWidth="1"/>
    <col min="5" max="5" width="24.5" style="8" customWidth="1"/>
    <col min="6" max="6" width="9.33203125" style="8" customWidth="1"/>
    <col min="7" max="7" width="19.66015625" style="8" customWidth="1"/>
    <col min="8" max="8" width="9.33203125" style="8" customWidth="1"/>
    <col min="9" max="9" width="20.16015625" style="8" customWidth="1"/>
    <col min="10" max="16384" width="9.33203125" style="8" customWidth="1"/>
  </cols>
  <sheetData>
    <row r="1" spans="1:5" s="42" customFormat="1" ht="12.75">
      <c r="A1" s="38" t="s">
        <v>20</v>
      </c>
      <c r="B1" s="39"/>
      <c r="C1" s="40"/>
      <c r="D1" s="41"/>
      <c r="E1" s="41"/>
    </row>
    <row r="2" spans="1:5" s="42" customFormat="1" ht="12.75">
      <c r="A2" s="191" t="s">
        <v>91</v>
      </c>
      <c r="B2" s="191"/>
      <c r="C2" s="191"/>
      <c r="D2" s="191"/>
      <c r="E2" s="191"/>
    </row>
    <row r="3" spans="1:5" s="42" customFormat="1" ht="12.75">
      <c r="A3" s="191" t="s">
        <v>90</v>
      </c>
      <c r="B3" s="191"/>
      <c r="C3" s="191"/>
      <c r="D3" s="191"/>
      <c r="E3" s="191"/>
    </row>
    <row r="4" spans="1:5" s="42" customFormat="1" ht="0.75" customHeight="1">
      <c r="A4" s="192" t="s">
        <v>70</v>
      </c>
      <c r="B4" s="192"/>
      <c r="C4" s="192"/>
      <c r="D4" s="192"/>
      <c r="E4" s="192"/>
    </row>
    <row r="5" spans="1:5" s="42" customFormat="1" ht="0.75" customHeight="1">
      <c r="A5" s="43"/>
      <c r="B5" s="43"/>
      <c r="C5" s="43"/>
      <c r="D5" s="43"/>
      <c r="E5" s="43"/>
    </row>
    <row r="6" spans="1:5" s="42" customFormat="1" ht="32.25" customHeight="1">
      <c r="A6" s="193" t="s">
        <v>52</v>
      </c>
      <c r="B6" s="193"/>
      <c r="C6" s="193"/>
      <c r="D6" s="193"/>
      <c r="E6" s="193"/>
    </row>
    <row r="7" spans="1:5" ht="24.75" customHeight="1">
      <c r="A7" s="194" t="s">
        <v>0</v>
      </c>
      <c r="B7" s="194" t="s">
        <v>1</v>
      </c>
      <c r="C7" s="189" t="s">
        <v>69</v>
      </c>
      <c r="D7" s="189" t="s">
        <v>64</v>
      </c>
      <c r="E7" s="189" t="s">
        <v>65</v>
      </c>
    </row>
    <row r="8" spans="1:9" ht="24.75" customHeight="1">
      <c r="A8" s="194"/>
      <c r="B8" s="194"/>
      <c r="C8" s="190"/>
      <c r="D8" s="190"/>
      <c r="E8" s="190"/>
      <c r="I8" s="27">
        <f>D9*ĐG2b!H12</f>
        <v>798519.1332</v>
      </c>
    </row>
    <row r="9" spans="1:9" ht="24.75" customHeight="1">
      <c r="A9" s="2" t="s">
        <v>9</v>
      </c>
      <c r="B9" s="3" t="s">
        <v>7</v>
      </c>
      <c r="C9" s="9" t="e">
        <f>C10+C18</f>
        <v>#REF!</v>
      </c>
      <c r="D9" s="10">
        <v>0.5956</v>
      </c>
      <c r="E9" s="9" t="e">
        <f>C9*D9</f>
        <v>#REF!</v>
      </c>
      <c r="G9" s="9">
        <v>26126079</v>
      </c>
      <c r="H9" s="10">
        <v>0.5956</v>
      </c>
      <c r="I9" s="15">
        <f>G9*H9</f>
        <v>15560692.6524</v>
      </c>
    </row>
    <row r="10" spans="1:9" ht="24.75" customHeight="1">
      <c r="A10" s="2">
        <v>1</v>
      </c>
      <c r="B10" s="3" t="s">
        <v>89</v>
      </c>
      <c r="C10" s="9" t="e">
        <f>SUM(C11:C17)</f>
        <v>#REF!</v>
      </c>
      <c r="D10" s="10">
        <v>0.5956</v>
      </c>
      <c r="E10" s="9" t="e">
        <f aca="true" t="shared" si="0" ref="E10:E31">C10*D10</f>
        <v>#REF!</v>
      </c>
      <c r="G10" s="9">
        <v>20487590</v>
      </c>
      <c r="H10" s="10">
        <v>0.5956</v>
      </c>
      <c r="I10" s="15">
        <f aca="true" t="shared" si="1" ref="I10:I31">G10*H10</f>
        <v>12202408.604</v>
      </c>
    </row>
    <row r="11" spans="1:9" ht="24.75" customHeight="1">
      <c r="A11" s="20" t="s">
        <v>19</v>
      </c>
      <c r="B11" s="21" t="s">
        <v>81</v>
      </c>
      <c r="C11" s="9" t="e">
        <f>ĐG2b!#REF!</f>
        <v>#REF!</v>
      </c>
      <c r="D11" s="10">
        <v>0.5956</v>
      </c>
      <c r="E11" s="9" t="e">
        <f t="shared" si="0"/>
        <v>#REF!</v>
      </c>
      <c r="G11" s="9">
        <v>16029890</v>
      </c>
      <c r="H11" s="10">
        <v>0.5956</v>
      </c>
      <c r="I11" s="15">
        <f t="shared" si="1"/>
        <v>9547402.484000001</v>
      </c>
    </row>
    <row r="12" spans="1:9" ht="24.75" customHeight="1">
      <c r="A12" s="22" t="s">
        <v>19</v>
      </c>
      <c r="B12" s="21" t="s">
        <v>82</v>
      </c>
      <c r="C12" s="9" t="e">
        <f>ĐG2b!#REF!</f>
        <v>#REF!</v>
      </c>
      <c r="D12" s="10">
        <v>0.5956</v>
      </c>
      <c r="E12" s="11" t="e">
        <f t="shared" si="0"/>
        <v>#REF!</v>
      </c>
      <c r="G12" s="11">
        <v>5081778</v>
      </c>
      <c r="H12" s="10">
        <v>0.5956</v>
      </c>
      <c r="I12" s="15">
        <f t="shared" si="1"/>
        <v>3026706.9768000003</v>
      </c>
    </row>
    <row r="13" spans="1:9" ht="30.75" customHeight="1">
      <c r="A13" s="22" t="s">
        <v>19</v>
      </c>
      <c r="B13" s="21" t="s">
        <v>83</v>
      </c>
      <c r="C13" s="9" t="e">
        <f>ĐG2b!#REF!</f>
        <v>#REF!</v>
      </c>
      <c r="D13" s="10">
        <v>0.5956</v>
      </c>
      <c r="E13" s="11" t="e">
        <f t="shared" si="0"/>
        <v>#REF!</v>
      </c>
      <c r="G13" s="11">
        <v>4832147</v>
      </c>
      <c r="H13" s="10">
        <v>0.5956</v>
      </c>
      <c r="I13" s="15">
        <f t="shared" si="1"/>
        <v>2878026.7532</v>
      </c>
    </row>
    <row r="14" spans="1:9" ht="24.75" customHeight="1">
      <c r="A14" s="20" t="s">
        <v>19</v>
      </c>
      <c r="B14" s="21" t="s">
        <v>84</v>
      </c>
      <c r="C14" s="9" t="e">
        <f>ĐG2b!#REF!</f>
        <v>#REF!</v>
      </c>
      <c r="D14" s="10">
        <v>0.5956</v>
      </c>
      <c r="E14" s="11" t="e">
        <f t="shared" si="0"/>
        <v>#REF!</v>
      </c>
      <c r="G14" s="11">
        <v>1640434</v>
      </c>
      <c r="H14" s="10">
        <v>0.5956</v>
      </c>
      <c r="I14" s="15">
        <f t="shared" si="1"/>
        <v>977042.4904</v>
      </c>
    </row>
    <row r="15" spans="1:9" ht="24.75" customHeight="1">
      <c r="A15" s="20" t="s">
        <v>19</v>
      </c>
      <c r="B15" s="21" t="s">
        <v>85</v>
      </c>
      <c r="C15" s="9" t="e">
        <f>ĐG2b!#REF!</f>
        <v>#REF!</v>
      </c>
      <c r="D15" s="10">
        <v>0.5956</v>
      </c>
      <c r="E15" s="11" t="e">
        <f t="shared" si="0"/>
        <v>#REF!</v>
      </c>
      <c r="G15" s="11">
        <v>2353666</v>
      </c>
      <c r="H15" s="10">
        <v>0.5956</v>
      </c>
      <c r="I15" s="15">
        <f t="shared" si="1"/>
        <v>1401843.4696</v>
      </c>
    </row>
    <row r="16" spans="1:9" ht="24.75" customHeight="1">
      <c r="A16" s="20" t="s">
        <v>6</v>
      </c>
      <c r="B16" s="21" t="s">
        <v>86</v>
      </c>
      <c r="C16" s="9">
        <f>ĐG2b!H14</f>
        <v>1301648</v>
      </c>
      <c r="D16" s="10">
        <v>0.5956</v>
      </c>
      <c r="E16" s="11">
        <f t="shared" si="0"/>
        <v>775261.5488</v>
      </c>
      <c r="G16" s="11">
        <v>2121865</v>
      </c>
      <c r="H16" s="10">
        <v>0.5956</v>
      </c>
      <c r="I16" s="15">
        <f t="shared" si="1"/>
        <v>1263782.794</v>
      </c>
    </row>
    <row r="17" spans="1:9" ht="24.75" customHeight="1">
      <c r="A17" s="20" t="s">
        <v>19</v>
      </c>
      <c r="B17" s="21" t="s">
        <v>87</v>
      </c>
      <c r="C17" s="9" t="e">
        <f>ĐG2b!#REF!</f>
        <v>#REF!</v>
      </c>
      <c r="D17" s="10">
        <v>0.5956</v>
      </c>
      <c r="E17" s="9" t="e">
        <f t="shared" si="0"/>
        <v>#REF!</v>
      </c>
      <c r="G17" s="9">
        <v>4457700</v>
      </c>
      <c r="H17" s="10">
        <v>0.5956</v>
      </c>
      <c r="I17" s="15">
        <f t="shared" si="1"/>
        <v>2655006.12</v>
      </c>
    </row>
    <row r="18" spans="1:9" ht="24.75" customHeight="1">
      <c r="A18" s="28">
        <v>2</v>
      </c>
      <c r="B18" s="29" t="s">
        <v>8</v>
      </c>
      <c r="C18" s="11" t="e">
        <f>ĐG2b!#REF!</f>
        <v>#REF!</v>
      </c>
      <c r="D18" s="10">
        <v>0.5956</v>
      </c>
      <c r="E18" s="11" t="e">
        <f t="shared" si="0"/>
        <v>#REF!</v>
      </c>
      <c r="G18" s="11">
        <v>2924251</v>
      </c>
      <c r="H18" s="10">
        <v>0.5956</v>
      </c>
      <c r="I18" s="15">
        <f t="shared" si="1"/>
        <v>1741683.8956000002</v>
      </c>
    </row>
    <row r="19" spans="1:9" ht="24.75" customHeight="1">
      <c r="A19" s="28" t="s">
        <v>15</v>
      </c>
      <c r="B19" s="29" t="s">
        <v>16</v>
      </c>
      <c r="C19" s="11" t="e">
        <f>ĐG2b!#REF!</f>
        <v>#REF!</v>
      </c>
      <c r="D19" s="10">
        <v>0.5956</v>
      </c>
      <c r="E19" s="11" t="e">
        <f t="shared" si="0"/>
        <v>#REF!</v>
      </c>
      <c r="G19" s="11">
        <v>1533449</v>
      </c>
      <c r="H19" s="10">
        <v>0.5956</v>
      </c>
      <c r="I19" s="15">
        <f t="shared" si="1"/>
        <v>913322.2244000001</v>
      </c>
    </row>
    <row r="20" spans="1:9" ht="24.75" customHeight="1">
      <c r="A20" s="20" t="s">
        <v>19</v>
      </c>
      <c r="B20" s="30" t="s">
        <v>77</v>
      </c>
      <c r="C20" s="11" t="e">
        <f>ĐG2b!#REF!</f>
        <v>#REF!</v>
      </c>
      <c r="D20" s="10">
        <v>0.5956</v>
      </c>
      <c r="E20" s="9" t="e">
        <f t="shared" si="0"/>
        <v>#REF!</v>
      </c>
      <c r="G20" s="9">
        <v>5638489</v>
      </c>
      <c r="H20" s="10">
        <v>0.5956</v>
      </c>
      <c r="I20" s="15">
        <f t="shared" si="1"/>
        <v>3358284.0484</v>
      </c>
    </row>
    <row r="21" spans="1:9" ht="24.75" customHeight="1">
      <c r="A21" s="31" t="s">
        <v>19</v>
      </c>
      <c r="B21" s="32" t="s">
        <v>13</v>
      </c>
      <c r="C21" s="11" t="e">
        <f>ĐG2b!#REF!</f>
        <v>#REF!</v>
      </c>
      <c r="D21" s="10">
        <v>0.5956</v>
      </c>
      <c r="E21" s="9" t="e">
        <f t="shared" si="0"/>
        <v>#REF!</v>
      </c>
      <c r="G21" s="9">
        <v>5528729</v>
      </c>
      <c r="H21" s="10">
        <v>0.5956</v>
      </c>
      <c r="I21" s="15">
        <f t="shared" si="1"/>
        <v>3292910.9924</v>
      </c>
    </row>
    <row r="22" spans="1:9" ht="24.75" customHeight="1">
      <c r="A22" s="28" t="s">
        <v>17</v>
      </c>
      <c r="B22" s="29" t="s">
        <v>18</v>
      </c>
      <c r="C22" s="11" t="e">
        <f>ĐG2b!#REF!</f>
        <v>#REF!</v>
      </c>
      <c r="D22" s="10">
        <v>0.5956</v>
      </c>
      <c r="E22" s="9" t="e">
        <f>C22*D22</f>
        <v>#REF!</v>
      </c>
      <c r="G22" s="9">
        <v>3664729</v>
      </c>
      <c r="H22" s="10">
        <v>0.5956</v>
      </c>
      <c r="I22" s="15">
        <f t="shared" si="1"/>
        <v>2182712.5924</v>
      </c>
    </row>
    <row r="23" spans="1:9" ht="24.75" customHeight="1">
      <c r="A23" s="20" t="s">
        <v>6</v>
      </c>
      <c r="B23" s="30" t="s">
        <v>2</v>
      </c>
      <c r="C23" s="11" t="e">
        <f>ĐG2b!#REF!</f>
        <v>#REF!</v>
      </c>
      <c r="D23" s="10">
        <v>0.5956</v>
      </c>
      <c r="E23" s="11" t="e">
        <f>C23*D23</f>
        <v>#REF!</v>
      </c>
      <c r="G23" s="11">
        <v>2324668</v>
      </c>
      <c r="H23" s="10">
        <v>0.5956</v>
      </c>
      <c r="I23" s="15">
        <f t="shared" si="1"/>
        <v>1384572.2608</v>
      </c>
    </row>
    <row r="24" spans="1:9" ht="24.75" customHeight="1">
      <c r="A24" s="22" t="s">
        <v>6</v>
      </c>
      <c r="B24" s="32" t="s">
        <v>14</v>
      </c>
      <c r="C24" s="11" t="e">
        <f>ĐG2b!#REF!</f>
        <v>#REF!</v>
      </c>
      <c r="D24" s="10">
        <v>0.5956</v>
      </c>
      <c r="E24" s="11" t="e">
        <f>C24*D24</f>
        <v>#REF!</v>
      </c>
      <c r="G24" s="11">
        <v>1340061</v>
      </c>
      <c r="H24" s="10">
        <v>0.5956</v>
      </c>
      <c r="I24" s="15">
        <f t="shared" si="1"/>
        <v>798140.3316</v>
      </c>
    </row>
    <row r="25" spans="1:9" ht="24.75" customHeight="1">
      <c r="A25" s="31" t="s">
        <v>28</v>
      </c>
      <c r="B25" s="33" t="s">
        <v>30</v>
      </c>
      <c r="C25" s="9"/>
      <c r="D25" s="10">
        <v>0.5956</v>
      </c>
      <c r="E25" s="9">
        <f t="shared" si="0"/>
        <v>0</v>
      </c>
      <c r="G25" s="9">
        <v>1600000</v>
      </c>
      <c r="H25" s="10">
        <v>0.5956</v>
      </c>
      <c r="I25" s="15">
        <f t="shared" si="1"/>
        <v>952960</v>
      </c>
    </row>
    <row r="26" spans="1:9" ht="24.75" customHeight="1">
      <c r="A26" s="31" t="s">
        <v>29</v>
      </c>
      <c r="B26" s="33" t="s">
        <v>32</v>
      </c>
      <c r="C26" s="9" t="e">
        <f>(C25+C9)*5.5%</f>
        <v>#REF!</v>
      </c>
      <c r="D26" s="10">
        <v>0.5956</v>
      </c>
      <c r="E26" s="9" t="e">
        <f t="shared" si="0"/>
        <v>#REF!</v>
      </c>
      <c r="G26" s="9">
        <v>264000</v>
      </c>
      <c r="H26" s="10">
        <v>0.5956</v>
      </c>
      <c r="I26" s="15">
        <f t="shared" si="1"/>
        <v>157238.4</v>
      </c>
    </row>
    <row r="27" spans="1:9" ht="24.75" customHeight="1">
      <c r="A27" s="31" t="s">
        <v>31</v>
      </c>
      <c r="B27" s="33" t="s">
        <v>34</v>
      </c>
      <c r="C27" s="9" t="e">
        <f>(C25+C26+C9)*5%</f>
        <v>#REF!</v>
      </c>
      <c r="D27" s="10">
        <v>0.5956</v>
      </c>
      <c r="E27" s="9" t="e">
        <f t="shared" si="0"/>
        <v>#REF!</v>
      </c>
      <c r="G27" s="9">
        <v>109760</v>
      </c>
      <c r="H27" s="10">
        <v>0.5956</v>
      </c>
      <c r="I27" s="15">
        <f t="shared" si="1"/>
        <v>65373.056000000004</v>
      </c>
    </row>
    <row r="28" spans="1:9" ht="24.75" customHeight="1">
      <c r="A28" s="31" t="s">
        <v>33</v>
      </c>
      <c r="B28" s="33" t="s">
        <v>36</v>
      </c>
      <c r="C28" s="11" t="e">
        <f>(C27+C26+C9)*2.125%</f>
        <v>#REF!</v>
      </c>
      <c r="D28" s="10">
        <v>0.5956</v>
      </c>
      <c r="E28" s="11" t="e">
        <f t="shared" si="0"/>
        <v>#REF!</v>
      </c>
      <c r="G28" s="11">
        <v>76800</v>
      </c>
      <c r="H28" s="10">
        <v>0.5956</v>
      </c>
      <c r="I28" s="15">
        <f t="shared" si="1"/>
        <v>45742.08</v>
      </c>
    </row>
    <row r="29" spans="1:9" ht="24.75" customHeight="1">
      <c r="A29" s="31" t="s">
        <v>35</v>
      </c>
      <c r="B29" s="33" t="s">
        <v>38</v>
      </c>
      <c r="C29" s="11" t="e">
        <f>(C27+C26+C9+C25)*7.875%</f>
        <v>#REF!</v>
      </c>
      <c r="D29" s="10">
        <v>0.5956</v>
      </c>
      <c r="E29" s="11" t="e">
        <f t="shared" si="0"/>
        <v>#REF!</v>
      </c>
      <c r="G29" s="11">
        <v>19200</v>
      </c>
      <c r="H29" s="10">
        <v>0.5956</v>
      </c>
      <c r="I29" s="15">
        <f t="shared" si="1"/>
        <v>11435.52</v>
      </c>
    </row>
    <row r="30" spans="1:9" ht="24.75" customHeight="1">
      <c r="A30" s="31" t="s">
        <v>37</v>
      </c>
      <c r="B30" s="33" t="s">
        <v>39</v>
      </c>
      <c r="C30" s="11" t="e">
        <f>(C26+C9)*10%</f>
        <v>#REF!</v>
      </c>
      <c r="D30" s="10">
        <v>0.5956</v>
      </c>
      <c r="E30" s="11" t="e">
        <f t="shared" si="0"/>
        <v>#REF!</v>
      </c>
      <c r="G30" s="11">
        <v>13760</v>
      </c>
      <c r="H30" s="10">
        <v>0.5956</v>
      </c>
      <c r="I30" s="15">
        <f t="shared" si="1"/>
        <v>8195.456</v>
      </c>
    </row>
    <row r="31" spans="1:9" ht="24.75" customHeight="1">
      <c r="A31" s="22"/>
      <c r="B31" s="33" t="s">
        <v>40</v>
      </c>
      <c r="C31" s="9" t="e">
        <f>C30+C29+C28+C27+C26+C9</f>
        <v>#REF!</v>
      </c>
      <c r="D31" s="10">
        <v>0.5956</v>
      </c>
      <c r="E31" s="9" t="e">
        <f t="shared" si="0"/>
        <v>#REF!</v>
      </c>
      <c r="G31" s="9">
        <v>1306304</v>
      </c>
      <c r="H31" s="10">
        <v>0.5956</v>
      </c>
      <c r="I31" s="15">
        <f t="shared" si="1"/>
        <v>778034.6624</v>
      </c>
    </row>
    <row r="32" spans="1:9" ht="21" customHeight="1">
      <c r="A32" s="23"/>
      <c r="B32" s="24"/>
      <c r="C32" s="25"/>
      <c r="D32" s="26"/>
      <c r="E32" s="25"/>
      <c r="G32" s="25"/>
      <c r="H32" s="26"/>
      <c r="I32" s="15"/>
    </row>
    <row r="33" spans="1:5" ht="21" customHeight="1">
      <c r="A33" s="4" t="s">
        <v>21</v>
      </c>
      <c r="B33" s="5"/>
      <c r="C33" s="6"/>
      <c r="D33" s="7"/>
      <c r="E33" s="7"/>
    </row>
    <row r="34" spans="1:5" s="42" customFormat="1" ht="12.75">
      <c r="A34" s="191" t="s">
        <v>91</v>
      </c>
      <c r="B34" s="191"/>
      <c r="C34" s="191"/>
      <c r="D34" s="191"/>
      <c r="E34" s="191"/>
    </row>
    <row r="35" spans="1:5" s="42" customFormat="1" ht="12.75">
      <c r="A35" s="191" t="s">
        <v>90</v>
      </c>
      <c r="B35" s="191"/>
      <c r="C35" s="191"/>
      <c r="D35" s="191"/>
      <c r="E35" s="191"/>
    </row>
    <row r="36" spans="1:5" ht="17.25" customHeight="1">
      <c r="A36" s="195" t="s">
        <v>71</v>
      </c>
      <c r="B36" s="195"/>
      <c r="C36" s="195"/>
      <c r="D36" s="195"/>
      <c r="E36" s="195"/>
    </row>
    <row r="37" spans="1:5" ht="33.75" customHeight="1">
      <c r="A37" s="196" t="s">
        <v>74</v>
      </c>
      <c r="B37" s="196"/>
      <c r="C37" s="196"/>
      <c r="D37" s="196"/>
      <c r="E37" s="196"/>
    </row>
    <row r="38" spans="1:5" ht="22.5" customHeight="1">
      <c r="A38" s="194" t="s">
        <v>0</v>
      </c>
      <c r="B38" s="194" t="s">
        <v>1</v>
      </c>
      <c r="C38" s="189" t="s">
        <v>69</v>
      </c>
      <c r="D38" s="189" t="s">
        <v>64</v>
      </c>
      <c r="E38" s="189" t="s">
        <v>65</v>
      </c>
    </row>
    <row r="39" spans="1:5" ht="22.5" customHeight="1">
      <c r="A39" s="194"/>
      <c r="B39" s="194"/>
      <c r="C39" s="190"/>
      <c r="D39" s="190"/>
      <c r="E39" s="190"/>
    </row>
    <row r="40" spans="1:9" ht="22.5" customHeight="1">
      <c r="A40" s="28" t="s">
        <v>9</v>
      </c>
      <c r="B40" s="29" t="s">
        <v>7</v>
      </c>
      <c r="C40" s="9" t="e">
        <f>C9</f>
        <v>#REF!</v>
      </c>
      <c r="D40" s="10">
        <v>0.2226</v>
      </c>
      <c r="E40" s="9" t="e">
        <f>C40*D40</f>
        <v>#REF!</v>
      </c>
      <c r="G40" s="9">
        <v>26126079</v>
      </c>
      <c r="H40" s="18">
        <f>D40</f>
        <v>0.2226</v>
      </c>
      <c r="I40" s="15">
        <f>G40*H40</f>
        <v>5815665.1854</v>
      </c>
    </row>
    <row r="41" spans="1:9" ht="20.25" customHeight="1">
      <c r="A41" s="28">
        <v>1</v>
      </c>
      <c r="B41" s="29" t="s">
        <v>89</v>
      </c>
      <c r="C41" s="9" t="e">
        <f aca="true" t="shared" si="2" ref="C41:C62">C10</f>
        <v>#REF!</v>
      </c>
      <c r="D41" s="10">
        <v>0.2226</v>
      </c>
      <c r="E41" s="9" t="e">
        <f aca="true" t="shared" si="3" ref="E41:E62">C41*D41</f>
        <v>#REF!</v>
      </c>
      <c r="G41" s="9">
        <v>20487590</v>
      </c>
      <c r="H41" s="18">
        <f aca="true" t="shared" si="4" ref="H41:H62">D41</f>
        <v>0.2226</v>
      </c>
      <c r="I41" s="15">
        <f aca="true" t="shared" si="5" ref="I41:I62">G41*H41</f>
        <v>4560537.534</v>
      </c>
    </row>
    <row r="42" spans="1:9" ht="21.75" customHeight="1">
      <c r="A42" s="20" t="s">
        <v>19</v>
      </c>
      <c r="B42" s="21" t="s">
        <v>81</v>
      </c>
      <c r="C42" s="37" t="e">
        <f t="shared" si="2"/>
        <v>#REF!</v>
      </c>
      <c r="D42" s="10">
        <v>0.2226</v>
      </c>
      <c r="E42" s="9" t="e">
        <f t="shared" si="3"/>
        <v>#REF!</v>
      </c>
      <c r="G42" s="9">
        <v>16029890</v>
      </c>
      <c r="H42" s="18">
        <f t="shared" si="4"/>
        <v>0.2226</v>
      </c>
      <c r="I42" s="15">
        <f t="shared" si="5"/>
        <v>3568253.514</v>
      </c>
    </row>
    <row r="43" spans="1:9" ht="21.75" customHeight="1">
      <c r="A43" s="22" t="s">
        <v>19</v>
      </c>
      <c r="B43" s="21" t="s">
        <v>82</v>
      </c>
      <c r="C43" s="37" t="e">
        <f t="shared" si="2"/>
        <v>#REF!</v>
      </c>
      <c r="D43" s="10">
        <v>0.2226</v>
      </c>
      <c r="E43" s="11" t="e">
        <f t="shared" si="3"/>
        <v>#REF!</v>
      </c>
      <c r="G43" s="11">
        <v>5081778</v>
      </c>
      <c r="H43" s="18">
        <f t="shared" si="4"/>
        <v>0.2226</v>
      </c>
      <c r="I43" s="15">
        <f t="shared" si="5"/>
        <v>1131203.7828</v>
      </c>
    </row>
    <row r="44" spans="1:9" ht="29.25" customHeight="1">
      <c r="A44" s="22" t="s">
        <v>19</v>
      </c>
      <c r="B44" s="21" t="s">
        <v>83</v>
      </c>
      <c r="C44" s="37" t="e">
        <f t="shared" si="2"/>
        <v>#REF!</v>
      </c>
      <c r="D44" s="10">
        <v>0.2226</v>
      </c>
      <c r="E44" s="11" t="e">
        <f t="shared" si="3"/>
        <v>#REF!</v>
      </c>
      <c r="G44" s="11">
        <v>4832147</v>
      </c>
      <c r="H44" s="18">
        <f t="shared" si="4"/>
        <v>0.2226</v>
      </c>
      <c r="I44" s="15">
        <f t="shared" si="5"/>
        <v>1075635.9222</v>
      </c>
    </row>
    <row r="45" spans="1:9" ht="24" customHeight="1">
      <c r="A45" s="20" t="s">
        <v>19</v>
      </c>
      <c r="B45" s="21" t="s">
        <v>84</v>
      </c>
      <c r="C45" s="37" t="e">
        <f t="shared" si="2"/>
        <v>#REF!</v>
      </c>
      <c r="D45" s="10">
        <v>0.2226</v>
      </c>
      <c r="E45" s="11" t="e">
        <f t="shared" si="3"/>
        <v>#REF!</v>
      </c>
      <c r="G45" s="11">
        <v>1640434</v>
      </c>
      <c r="H45" s="18">
        <f t="shared" si="4"/>
        <v>0.2226</v>
      </c>
      <c r="I45" s="15">
        <f t="shared" si="5"/>
        <v>365160.60839999997</v>
      </c>
    </row>
    <row r="46" spans="1:9" ht="24" customHeight="1">
      <c r="A46" s="20" t="s">
        <v>19</v>
      </c>
      <c r="B46" s="21" t="s">
        <v>85</v>
      </c>
      <c r="C46" s="37" t="e">
        <f t="shared" si="2"/>
        <v>#REF!</v>
      </c>
      <c r="D46" s="10">
        <v>0.2226</v>
      </c>
      <c r="E46" s="11" t="e">
        <f t="shared" si="3"/>
        <v>#REF!</v>
      </c>
      <c r="G46" s="11">
        <v>2353666</v>
      </c>
      <c r="H46" s="18">
        <f t="shared" si="4"/>
        <v>0.2226</v>
      </c>
      <c r="I46" s="15">
        <f t="shared" si="5"/>
        <v>523926.0516</v>
      </c>
    </row>
    <row r="47" spans="1:9" ht="24" customHeight="1">
      <c r="A47" s="20" t="s">
        <v>6</v>
      </c>
      <c r="B47" s="21" t="s">
        <v>86</v>
      </c>
      <c r="C47" s="37">
        <f t="shared" si="2"/>
        <v>1301648</v>
      </c>
      <c r="D47" s="10">
        <v>0.2226</v>
      </c>
      <c r="E47" s="11">
        <f t="shared" si="3"/>
        <v>289746.84479999996</v>
      </c>
      <c r="G47" s="11">
        <v>2121865</v>
      </c>
      <c r="H47" s="18">
        <f t="shared" si="4"/>
        <v>0.2226</v>
      </c>
      <c r="I47" s="15">
        <f t="shared" si="5"/>
        <v>472327.149</v>
      </c>
    </row>
    <row r="48" spans="1:9" ht="24" customHeight="1">
      <c r="A48" s="20" t="s">
        <v>19</v>
      </c>
      <c r="B48" s="21" t="s">
        <v>87</v>
      </c>
      <c r="C48" s="37" t="e">
        <f t="shared" si="2"/>
        <v>#REF!</v>
      </c>
      <c r="D48" s="10">
        <v>0.2226</v>
      </c>
      <c r="E48" s="9" t="e">
        <f t="shared" si="3"/>
        <v>#REF!</v>
      </c>
      <c r="G48" s="9">
        <v>4457700</v>
      </c>
      <c r="H48" s="18">
        <f t="shared" si="4"/>
        <v>0.2226</v>
      </c>
      <c r="I48" s="15">
        <f t="shared" si="5"/>
        <v>992284.02</v>
      </c>
    </row>
    <row r="49" spans="1:9" ht="24" customHeight="1">
      <c r="A49" s="28">
        <v>2</v>
      </c>
      <c r="B49" s="29" t="s">
        <v>8</v>
      </c>
      <c r="C49" s="9" t="e">
        <f t="shared" si="2"/>
        <v>#REF!</v>
      </c>
      <c r="D49" s="10">
        <v>0.2226</v>
      </c>
      <c r="E49" s="11" t="e">
        <f t="shared" si="3"/>
        <v>#REF!</v>
      </c>
      <c r="G49" s="11">
        <v>2924251</v>
      </c>
      <c r="H49" s="18">
        <f t="shared" si="4"/>
        <v>0.2226</v>
      </c>
      <c r="I49" s="15">
        <f t="shared" si="5"/>
        <v>650938.2726</v>
      </c>
    </row>
    <row r="50" spans="1:9" ht="24" customHeight="1">
      <c r="A50" s="28" t="s">
        <v>15</v>
      </c>
      <c r="B50" s="29" t="s">
        <v>16</v>
      </c>
      <c r="C50" s="9" t="e">
        <f t="shared" si="2"/>
        <v>#REF!</v>
      </c>
      <c r="D50" s="10">
        <v>0.2226</v>
      </c>
      <c r="E50" s="11" t="e">
        <f t="shared" si="3"/>
        <v>#REF!</v>
      </c>
      <c r="G50" s="11">
        <v>1533449</v>
      </c>
      <c r="H50" s="18">
        <f t="shared" si="4"/>
        <v>0.2226</v>
      </c>
      <c r="I50" s="15">
        <f t="shared" si="5"/>
        <v>341345.7474</v>
      </c>
    </row>
    <row r="51" spans="1:9" ht="24" customHeight="1">
      <c r="A51" s="20" t="s">
        <v>19</v>
      </c>
      <c r="B51" s="30" t="s">
        <v>77</v>
      </c>
      <c r="C51" s="11" t="e">
        <f t="shared" si="2"/>
        <v>#REF!</v>
      </c>
      <c r="D51" s="10">
        <v>0.2226</v>
      </c>
      <c r="E51" s="9" t="e">
        <f t="shared" si="3"/>
        <v>#REF!</v>
      </c>
      <c r="G51" s="9">
        <v>5638489</v>
      </c>
      <c r="H51" s="18">
        <f t="shared" si="4"/>
        <v>0.2226</v>
      </c>
      <c r="I51" s="15">
        <f t="shared" si="5"/>
        <v>1255127.6513999999</v>
      </c>
    </row>
    <row r="52" spans="1:9" ht="24" customHeight="1">
      <c r="A52" s="31" t="s">
        <v>19</v>
      </c>
      <c r="B52" s="32" t="s">
        <v>13</v>
      </c>
      <c r="C52" s="11" t="e">
        <f t="shared" si="2"/>
        <v>#REF!</v>
      </c>
      <c r="D52" s="10">
        <v>0.2226</v>
      </c>
      <c r="E52" s="9" t="e">
        <f t="shared" si="3"/>
        <v>#REF!</v>
      </c>
      <c r="G52" s="9">
        <v>5528729</v>
      </c>
      <c r="H52" s="18">
        <f t="shared" si="4"/>
        <v>0.2226</v>
      </c>
      <c r="I52" s="15">
        <f t="shared" si="5"/>
        <v>1230695.0754</v>
      </c>
    </row>
    <row r="53" spans="1:9" ht="24" customHeight="1">
      <c r="A53" s="28" t="s">
        <v>17</v>
      </c>
      <c r="B53" s="29" t="s">
        <v>18</v>
      </c>
      <c r="C53" s="9" t="e">
        <f t="shared" si="2"/>
        <v>#REF!</v>
      </c>
      <c r="D53" s="10">
        <v>0.2226</v>
      </c>
      <c r="E53" s="9" t="e">
        <f t="shared" si="3"/>
        <v>#REF!</v>
      </c>
      <c r="G53" s="9">
        <v>3664729</v>
      </c>
      <c r="H53" s="18">
        <f t="shared" si="4"/>
        <v>0.2226</v>
      </c>
      <c r="I53" s="15">
        <f t="shared" si="5"/>
        <v>815768.6754</v>
      </c>
    </row>
    <row r="54" spans="1:9" ht="24" customHeight="1">
      <c r="A54" s="20" t="s">
        <v>6</v>
      </c>
      <c r="B54" s="30" t="s">
        <v>2</v>
      </c>
      <c r="C54" s="11" t="e">
        <f t="shared" si="2"/>
        <v>#REF!</v>
      </c>
      <c r="D54" s="10">
        <v>0.2226</v>
      </c>
      <c r="E54" s="11" t="e">
        <f t="shared" si="3"/>
        <v>#REF!</v>
      </c>
      <c r="G54" s="11">
        <v>2324668</v>
      </c>
      <c r="H54" s="18">
        <f t="shared" si="4"/>
        <v>0.2226</v>
      </c>
      <c r="I54" s="15">
        <f t="shared" si="5"/>
        <v>517471.0968</v>
      </c>
    </row>
    <row r="55" spans="1:9" ht="24" customHeight="1">
      <c r="A55" s="22" t="s">
        <v>6</v>
      </c>
      <c r="B55" s="32" t="s">
        <v>14</v>
      </c>
      <c r="C55" s="11" t="e">
        <f t="shared" si="2"/>
        <v>#REF!</v>
      </c>
      <c r="D55" s="10">
        <v>0.2226</v>
      </c>
      <c r="E55" s="11" t="e">
        <f t="shared" si="3"/>
        <v>#REF!</v>
      </c>
      <c r="G55" s="11">
        <v>1340061</v>
      </c>
      <c r="H55" s="18">
        <f t="shared" si="4"/>
        <v>0.2226</v>
      </c>
      <c r="I55" s="15">
        <f t="shared" si="5"/>
        <v>298297.5786</v>
      </c>
    </row>
    <row r="56" spans="1:9" ht="24" customHeight="1">
      <c r="A56" s="31" t="s">
        <v>28</v>
      </c>
      <c r="B56" s="33" t="s">
        <v>30</v>
      </c>
      <c r="C56" s="9">
        <f t="shared" si="2"/>
        <v>0</v>
      </c>
      <c r="D56" s="10">
        <v>0.2226</v>
      </c>
      <c r="E56" s="9">
        <f t="shared" si="3"/>
        <v>0</v>
      </c>
      <c r="G56" s="9">
        <v>1600000</v>
      </c>
      <c r="H56" s="18">
        <f t="shared" si="4"/>
        <v>0.2226</v>
      </c>
      <c r="I56" s="15">
        <f t="shared" si="5"/>
        <v>356160</v>
      </c>
    </row>
    <row r="57" spans="1:9" ht="24" customHeight="1">
      <c r="A57" s="31" t="s">
        <v>29</v>
      </c>
      <c r="B57" s="33" t="s">
        <v>32</v>
      </c>
      <c r="C57" s="9" t="e">
        <f t="shared" si="2"/>
        <v>#REF!</v>
      </c>
      <c r="D57" s="10">
        <v>0.2226</v>
      </c>
      <c r="E57" s="9" t="e">
        <f t="shared" si="3"/>
        <v>#REF!</v>
      </c>
      <c r="G57" s="9">
        <v>264000</v>
      </c>
      <c r="H57" s="18">
        <f t="shared" si="4"/>
        <v>0.2226</v>
      </c>
      <c r="I57" s="15">
        <f t="shared" si="5"/>
        <v>58766.4</v>
      </c>
    </row>
    <row r="58" spans="1:9" ht="24" customHeight="1">
      <c r="A58" s="31" t="s">
        <v>31</v>
      </c>
      <c r="B58" s="33" t="s">
        <v>34</v>
      </c>
      <c r="C58" s="9" t="e">
        <f t="shared" si="2"/>
        <v>#REF!</v>
      </c>
      <c r="D58" s="10">
        <v>0.2226</v>
      </c>
      <c r="E58" s="9" t="e">
        <f t="shared" si="3"/>
        <v>#REF!</v>
      </c>
      <c r="G58" s="9">
        <v>109760</v>
      </c>
      <c r="H58" s="18">
        <f t="shared" si="4"/>
        <v>0.2226</v>
      </c>
      <c r="I58" s="15">
        <f t="shared" si="5"/>
        <v>24432.576</v>
      </c>
    </row>
    <row r="59" spans="1:9" ht="24" customHeight="1">
      <c r="A59" s="31" t="s">
        <v>33</v>
      </c>
      <c r="B59" s="33" t="s">
        <v>36</v>
      </c>
      <c r="C59" s="9" t="e">
        <f t="shared" si="2"/>
        <v>#REF!</v>
      </c>
      <c r="D59" s="10">
        <v>0.2226</v>
      </c>
      <c r="E59" s="9" t="e">
        <f t="shared" si="3"/>
        <v>#REF!</v>
      </c>
      <c r="G59" s="11">
        <v>76800</v>
      </c>
      <c r="H59" s="18">
        <f t="shared" si="4"/>
        <v>0.2226</v>
      </c>
      <c r="I59" s="15">
        <f t="shared" si="5"/>
        <v>17095.68</v>
      </c>
    </row>
    <row r="60" spans="1:9" ht="24" customHeight="1">
      <c r="A60" s="31" t="s">
        <v>35</v>
      </c>
      <c r="B60" s="33" t="s">
        <v>38</v>
      </c>
      <c r="C60" s="9" t="e">
        <f t="shared" si="2"/>
        <v>#REF!</v>
      </c>
      <c r="D60" s="10">
        <v>0.2226</v>
      </c>
      <c r="E60" s="9" t="e">
        <f t="shared" si="3"/>
        <v>#REF!</v>
      </c>
      <c r="G60" s="11">
        <v>19200</v>
      </c>
      <c r="H60" s="18">
        <f t="shared" si="4"/>
        <v>0.2226</v>
      </c>
      <c r="I60" s="15">
        <f t="shared" si="5"/>
        <v>4273.92</v>
      </c>
    </row>
    <row r="61" spans="1:9" ht="24" customHeight="1">
      <c r="A61" s="31" t="s">
        <v>37</v>
      </c>
      <c r="B61" s="33" t="s">
        <v>39</v>
      </c>
      <c r="C61" s="9" t="e">
        <f t="shared" si="2"/>
        <v>#REF!</v>
      </c>
      <c r="D61" s="10">
        <v>0.2226</v>
      </c>
      <c r="E61" s="9" t="e">
        <f t="shared" si="3"/>
        <v>#REF!</v>
      </c>
      <c r="G61" s="11">
        <v>13760</v>
      </c>
      <c r="H61" s="18">
        <f t="shared" si="4"/>
        <v>0.2226</v>
      </c>
      <c r="I61" s="15">
        <f t="shared" si="5"/>
        <v>3062.976</v>
      </c>
    </row>
    <row r="62" spans="1:9" ht="24" customHeight="1">
      <c r="A62" s="22"/>
      <c r="B62" s="33" t="s">
        <v>40</v>
      </c>
      <c r="C62" s="9" t="e">
        <f t="shared" si="2"/>
        <v>#REF!</v>
      </c>
      <c r="D62" s="10">
        <v>0.2226</v>
      </c>
      <c r="E62" s="9" t="e">
        <f t="shared" si="3"/>
        <v>#REF!</v>
      </c>
      <c r="G62" s="9">
        <v>1306304</v>
      </c>
      <c r="H62" s="18">
        <f t="shared" si="4"/>
        <v>0.2226</v>
      </c>
      <c r="I62" s="15">
        <f t="shared" si="5"/>
        <v>290783.2704</v>
      </c>
    </row>
    <row r="63" spans="1:9" ht="20.25" customHeight="1">
      <c r="A63" s="34"/>
      <c r="B63" s="35"/>
      <c r="C63" s="25"/>
      <c r="D63" s="26"/>
      <c r="E63" s="25"/>
      <c r="G63" s="25"/>
      <c r="H63" s="18"/>
      <c r="I63" s="15"/>
    </row>
    <row r="64" spans="1:5" ht="20.25" customHeight="1">
      <c r="A64" s="4" t="s">
        <v>66</v>
      </c>
      <c r="B64" s="5"/>
      <c r="C64" s="6"/>
      <c r="D64" s="7"/>
      <c r="E64" s="7"/>
    </row>
    <row r="65" spans="1:5" s="42" customFormat="1" ht="12.75">
      <c r="A65" s="191" t="s">
        <v>91</v>
      </c>
      <c r="B65" s="191"/>
      <c r="C65" s="191"/>
      <c r="D65" s="191"/>
      <c r="E65" s="191"/>
    </row>
    <row r="66" spans="1:5" s="42" customFormat="1" ht="12.75">
      <c r="A66" s="191" t="s">
        <v>90</v>
      </c>
      <c r="B66" s="191"/>
      <c r="C66" s="191"/>
      <c r="D66" s="191"/>
      <c r="E66" s="191"/>
    </row>
    <row r="67" spans="1:5" ht="21" customHeight="1">
      <c r="A67" s="197" t="s">
        <v>72</v>
      </c>
      <c r="B67" s="197"/>
      <c r="C67" s="197"/>
      <c r="D67" s="197"/>
      <c r="E67" s="197"/>
    </row>
    <row r="68" spans="1:5" ht="18" customHeight="1">
      <c r="A68" s="196" t="s">
        <v>53</v>
      </c>
      <c r="B68" s="196"/>
      <c r="C68" s="196"/>
      <c r="D68" s="196"/>
      <c r="E68" s="196"/>
    </row>
    <row r="69" spans="1:5" ht="24.75" customHeight="1">
      <c r="A69" s="194" t="s">
        <v>0</v>
      </c>
      <c r="B69" s="194" t="s">
        <v>1</v>
      </c>
      <c r="C69" s="189" t="s">
        <v>69</v>
      </c>
      <c r="D69" s="189" t="s">
        <v>64</v>
      </c>
      <c r="E69" s="189" t="s">
        <v>65</v>
      </c>
    </row>
    <row r="70" spans="1:5" ht="24.75" customHeight="1">
      <c r="A70" s="194"/>
      <c r="B70" s="194"/>
      <c r="C70" s="190"/>
      <c r="D70" s="190"/>
      <c r="E70" s="190"/>
    </row>
    <row r="71" spans="1:9" ht="22.5" customHeight="1">
      <c r="A71" s="28" t="s">
        <v>9</v>
      </c>
      <c r="B71" s="29" t="s">
        <v>7</v>
      </c>
      <c r="C71" s="36" t="e">
        <f>C40</f>
        <v>#REF!</v>
      </c>
      <c r="D71" s="13">
        <v>6</v>
      </c>
      <c r="E71" s="9" t="e">
        <f>C71*D71</f>
        <v>#REF!</v>
      </c>
      <c r="G71" s="8">
        <v>26126079</v>
      </c>
      <c r="I71" s="12">
        <f>G71*D71</f>
        <v>156756474</v>
      </c>
    </row>
    <row r="72" spans="1:5" ht="20.25" customHeight="1">
      <c r="A72" s="28">
        <v>1</v>
      </c>
      <c r="B72" s="29" t="s">
        <v>89</v>
      </c>
      <c r="C72" s="36" t="e">
        <f aca="true" t="shared" si="6" ref="C72:C93">C41</f>
        <v>#REF!</v>
      </c>
      <c r="D72" s="13">
        <v>6</v>
      </c>
      <c r="E72" s="9" t="e">
        <f>C72*D72</f>
        <v>#REF!</v>
      </c>
    </row>
    <row r="73" spans="1:5" ht="20.25" customHeight="1">
      <c r="A73" s="20" t="s">
        <v>19</v>
      </c>
      <c r="B73" s="21" t="s">
        <v>81</v>
      </c>
      <c r="C73" s="37" t="e">
        <f t="shared" si="6"/>
        <v>#REF!</v>
      </c>
      <c r="D73" s="13">
        <v>6</v>
      </c>
      <c r="E73" s="9" t="e">
        <f>SUM(E74:E78)</f>
        <v>#REF!</v>
      </c>
    </row>
    <row r="74" spans="1:5" ht="20.25" customHeight="1">
      <c r="A74" s="22" t="s">
        <v>19</v>
      </c>
      <c r="B74" s="21" t="s">
        <v>82</v>
      </c>
      <c r="C74" s="37" t="e">
        <f t="shared" si="6"/>
        <v>#REF!</v>
      </c>
      <c r="D74" s="13">
        <v>6</v>
      </c>
      <c r="E74" s="11" t="e">
        <f aca="true" t="shared" si="7" ref="E74:E93">C74*D74</f>
        <v>#REF!</v>
      </c>
    </row>
    <row r="75" spans="1:5" ht="33.75" customHeight="1">
      <c r="A75" s="22" t="s">
        <v>19</v>
      </c>
      <c r="B75" s="21" t="s">
        <v>83</v>
      </c>
      <c r="C75" s="37" t="e">
        <f t="shared" si="6"/>
        <v>#REF!</v>
      </c>
      <c r="D75" s="13">
        <v>6</v>
      </c>
      <c r="E75" s="11" t="e">
        <f t="shared" si="7"/>
        <v>#REF!</v>
      </c>
    </row>
    <row r="76" spans="1:5" ht="25.5" customHeight="1">
      <c r="A76" s="20" t="s">
        <v>19</v>
      </c>
      <c r="B76" s="21" t="s">
        <v>84</v>
      </c>
      <c r="C76" s="37" t="e">
        <f t="shared" si="6"/>
        <v>#REF!</v>
      </c>
      <c r="D76" s="13">
        <v>6</v>
      </c>
      <c r="E76" s="11" t="e">
        <f t="shared" si="7"/>
        <v>#REF!</v>
      </c>
    </row>
    <row r="77" spans="1:5" ht="25.5" customHeight="1">
      <c r="A77" s="20" t="s">
        <v>19</v>
      </c>
      <c r="B77" s="21" t="s">
        <v>85</v>
      </c>
      <c r="C77" s="37" t="e">
        <f t="shared" si="6"/>
        <v>#REF!</v>
      </c>
      <c r="D77" s="13">
        <v>6</v>
      </c>
      <c r="E77" s="11" t="e">
        <f t="shared" si="7"/>
        <v>#REF!</v>
      </c>
    </row>
    <row r="78" spans="1:5" ht="25.5" customHeight="1">
      <c r="A78" s="20" t="s">
        <v>6</v>
      </c>
      <c r="B78" s="21" t="s">
        <v>86</v>
      </c>
      <c r="C78" s="37">
        <f t="shared" si="6"/>
        <v>1301648</v>
      </c>
      <c r="D78" s="13">
        <v>6</v>
      </c>
      <c r="E78" s="11">
        <f t="shared" si="7"/>
        <v>7809888</v>
      </c>
    </row>
    <row r="79" spans="1:5" ht="25.5" customHeight="1">
      <c r="A79" s="20" t="s">
        <v>19</v>
      </c>
      <c r="B79" s="21" t="s">
        <v>87</v>
      </c>
      <c r="C79" s="37" t="e">
        <f t="shared" si="6"/>
        <v>#REF!</v>
      </c>
      <c r="D79" s="13">
        <v>6</v>
      </c>
      <c r="E79" s="9" t="e">
        <f t="shared" si="7"/>
        <v>#REF!</v>
      </c>
    </row>
    <row r="80" spans="1:5" ht="25.5" customHeight="1">
      <c r="A80" s="28">
        <v>2</v>
      </c>
      <c r="B80" s="29" t="s">
        <v>8</v>
      </c>
      <c r="C80" s="36" t="e">
        <f t="shared" si="6"/>
        <v>#REF!</v>
      </c>
      <c r="D80" s="13">
        <v>6</v>
      </c>
      <c r="E80" s="11" t="e">
        <f t="shared" si="7"/>
        <v>#REF!</v>
      </c>
    </row>
    <row r="81" spans="1:5" ht="25.5" customHeight="1">
      <c r="A81" s="28" t="s">
        <v>15</v>
      </c>
      <c r="B81" s="29" t="s">
        <v>16</v>
      </c>
      <c r="C81" s="36" t="e">
        <f t="shared" si="6"/>
        <v>#REF!</v>
      </c>
      <c r="D81" s="13">
        <v>6</v>
      </c>
      <c r="E81" s="11" t="e">
        <f t="shared" si="7"/>
        <v>#REF!</v>
      </c>
    </row>
    <row r="82" spans="1:5" ht="25.5" customHeight="1">
      <c r="A82" s="20" t="s">
        <v>19</v>
      </c>
      <c r="B82" s="30" t="s">
        <v>77</v>
      </c>
      <c r="C82" s="37" t="e">
        <f t="shared" si="6"/>
        <v>#REF!</v>
      </c>
      <c r="D82" s="13">
        <v>6</v>
      </c>
      <c r="E82" s="9" t="e">
        <f t="shared" si="7"/>
        <v>#REF!</v>
      </c>
    </row>
    <row r="83" spans="1:5" ht="25.5" customHeight="1">
      <c r="A83" s="31" t="s">
        <v>19</v>
      </c>
      <c r="B83" s="32" t="s">
        <v>13</v>
      </c>
      <c r="C83" s="37" t="e">
        <f t="shared" si="6"/>
        <v>#REF!</v>
      </c>
      <c r="D83" s="13">
        <v>6</v>
      </c>
      <c r="E83" s="9" t="e">
        <f t="shared" si="7"/>
        <v>#REF!</v>
      </c>
    </row>
    <row r="84" spans="1:5" ht="25.5" customHeight="1">
      <c r="A84" s="28" t="s">
        <v>17</v>
      </c>
      <c r="B84" s="29" t="s">
        <v>18</v>
      </c>
      <c r="C84" s="36" t="e">
        <f t="shared" si="6"/>
        <v>#REF!</v>
      </c>
      <c r="D84" s="13">
        <v>6</v>
      </c>
      <c r="E84" s="9" t="e">
        <f t="shared" si="7"/>
        <v>#REF!</v>
      </c>
    </row>
    <row r="85" spans="1:7" ht="25.5" customHeight="1">
      <c r="A85" s="20" t="s">
        <v>6</v>
      </c>
      <c r="B85" s="30" t="s">
        <v>2</v>
      </c>
      <c r="C85" s="37" t="e">
        <f t="shared" si="6"/>
        <v>#REF!</v>
      </c>
      <c r="D85" s="13">
        <v>6</v>
      </c>
      <c r="E85" s="11" t="e">
        <f t="shared" si="7"/>
        <v>#REF!</v>
      </c>
      <c r="G85" s="12" t="e">
        <f>E85+E86</f>
        <v>#REF!</v>
      </c>
    </row>
    <row r="86" spans="1:5" ht="25.5" customHeight="1">
      <c r="A86" s="22" t="s">
        <v>6</v>
      </c>
      <c r="B86" s="32" t="s">
        <v>14</v>
      </c>
      <c r="C86" s="37" t="e">
        <f t="shared" si="6"/>
        <v>#REF!</v>
      </c>
      <c r="D86" s="13">
        <v>6</v>
      </c>
      <c r="E86" s="11" t="e">
        <f>C86*D86</f>
        <v>#REF!</v>
      </c>
    </row>
    <row r="87" spans="1:5" ht="25.5" customHeight="1">
      <c r="A87" s="31" t="s">
        <v>28</v>
      </c>
      <c r="B87" s="33" t="s">
        <v>30</v>
      </c>
      <c r="C87" s="36">
        <f t="shared" si="6"/>
        <v>0</v>
      </c>
      <c r="D87" s="13">
        <v>6</v>
      </c>
      <c r="E87" s="9">
        <f t="shared" si="7"/>
        <v>0</v>
      </c>
    </row>
    <row r="88" spans="1:5" ht="25.5" customHeight="1">
      <c r="A88" s="31" t="s">
        <v>29</v>
      </c>
      <c r="B88" s="33" t="s">
        <v>32</v>
      </c>
      <c r="C88" s="36" t="e">
        <f t="shared" si="6"/>
        <v>#REF!</v>
      </c>
      <c r="D88" s="13">
        <v>6</v>
      </c>
      <c r="E88" s="9" t="e">
        <f t="shared" si="7"/>
        <v>#REF!</v>
      </c>
    </row>
    <row r="89" spans="1:5" ht="25.5" customHeight="1">
      <c r="A89" s="31" t="s">
        <v>31</v>
      </c>
      <c r="B89" s="33" t="s">
        <v>34</v>
      </c>
      <c r="C89" s="36" t="e">
        <f t="shared" si="6"/>
        <v>#REF!</v>
      </c>
      <c r="D89" s="13">
        <v>6</v>
      </c>
      <c r="E89" s="9" t="e">
        <f t="shared" si="7"/>
        <v>#REF!</v>
      </c>
    </row>
    <row r="90" spans="1:5" ht="25.5" customHeight="1">
      <c r="A90" s="31" t="s">
        <v>33</v>
      </c>
      <c r="B90" s="33" t="s">
        <v>36</v>
      </c>
      <c r="C90" s="36" t="e">
        <f t="shared" si="6"/>
        <v>#REF!</v>
      </c>
      <c r="D90" s="13">
        <v>6</v>
      </c>
      <c r="E90" s="9" t="e">
        <f t="shared" si="7"/>
        <v>#REF!</v>
      </c>
    </row>
    <row r="91" spans="1:5" ht="25.5" customHeight="1">
      <c r="A91" s="31" t="s">
        <v>35</v>
      </c>
      <c r="B91" s="33" t="s">
        <v>38</v>
      </c>
      <c r="C91" s="36" t="e">
        <f t="shared" si="6"/>
        <v>#REF!</v>
      </c>
      <c r="D91" s="13">
        <v>6</v>
      </c>
      <c r="E91" s="9" t="e">
        <f t="shared" si="7"/>
        <v>#REF!</v>
      </c>
    </row>
    <row r="92" spans="1:5" ht="25.5" customHeight="1">
      <c r="A92" s="31" t="s">
        <v>37</v>
      </c>
      <c r="B92" s="33" t="s">
        <v>39</v>
      </c>
      <c r="C92" s="36" t="e">
        <f t="shared" si="6"/>
        <v>#REF!</v>
      </c>
      <c r="D92" s="13">
        <v>6</v>
      </c>
      <c r="E92" s="9" t="e">
        <f t="shared" si="7"/>
        <v>#REF!</v>
      </c>
    </row>
    <row r="93" spans="1:5" ht="25.5" customHeight="1">
      <c r="A93" s="22"/>
      <c r="B93" s="33" t="s">
        <v>40</v>
      </c>
      <c r="C93" s="36" t="e">
        <f t="shared" si="6"/>
        <v>#REF!</v>
      </c>
      <c r="D93" s="13">
        <v>6</v>
      </c>
      <c r="E93" s="9" t="e">
        <f t="shared" si="7"/>
        <v>#REF!</v>
      </c>
    </row>
    <row r="94" spans="1:5" ht="20.25" customHeight="1">
      <c r="A94" s="4" t="s">
        <v>67</v>
      </c>
      <c r="B94" s="5"/>
      <c r="C94" s="6"/>
      <c r="D94" s="7"/>
      <c r="E94" s="7"/>
    </row>
    <row r="95" spans="1:5" s="42" customFormat="1" ht="12.75">
      <c r="A95" s="191" t="s">
        <v>91</v>
      </c>
      <c r="B95" s="191"/>
      <c r="C95" s="191"/>
      <c r="D95" s="191"/>
      <c r="E95" s="191"/>
    </row>
    <row r="96" spans="1:5" s="42" customFormat="1" ht="12.75">
      <c r="A96" s="191" t="s">
        <v>90</v>
      </c>
      <c r="B96" s="191"/>
      <c r="C96" s="191"/>
      <c r="D96" s="191"/>
      <c r="E96" s="191"/>
    </row>
    <row r="97" spans="1:5" ht="22.5" customHeight="1">
      <c r="A97" s="195" t="s">
        <v>73</v>
      </c>
      <c r="B97" s="195"/>
      <c r="C97" s="195"/>
      <c r="D97" s="195"/>
      <c r="E97" s="195"/>
    </row>
    <row r="98" spans="1:5" ht="18" customHeight="1">
      <c r="A98" s="196" t="s">
        <v>51</v>
      </c>
      <c r="B98" s="196"/>
      <c r="C98" s="196"/>
      <c r="D98" s="196"/>
      <c r="E98" s="196"/>
    </row>
    <row r="99" spans="1:5" ht="17.25" customHeight="1">
      <c r="A99" s="194" t="s">
        <v>0</v>
      </c>
      <c r="B99" s="194" t="s">
        <v>1</v>
      </c>
      <c r="C99" s="189" t="s">
        <v>69</v>
      </c>
      <c r="D99" s="189" t="s">
        <v>64</v>
      </c>
      <c r="E99" s="189" t="s">
        <v>65</v>
      </c>
    </row>
    <row r="100" spans="1:5" ht="24" customHeight="1">
      <c r="A100" s="194"/>
      <c r="B100" s="194"/>
      <c r="C100" s="190"/>
      <c r="D100" s="190"/>
      <c r="E100" s="190"/>
    </row>
    <row r="101" spans="1:9" ht="22.5" customHeight="1">
      <c r="A101" s="28" t="s">
        <v>9</v>
      </c>
      <c r="B101" s="29" t="s">
        <v>7</v>
      </c>
      <c r="C101" s="36" t="e">
        <f>C71</f>
        <v>#REF!</v>
      </c>
      <c r="D101" s="10">
        <v>2.2818</v>
      </c>
      <c r="E101" s="9" t="e">
        <f>C101*D101</f>
        <v>#REF!</v>
      </c>
      <c r="G101" s="8">
        <v>26126079</v>
      </c>
      <c r="I101" s="12">
        <f>G101*D101</f>
        <v>59614487.0622</v>
      </c>
    </row>
    <row r="102" spans="1:5" ht="21" customHeight="1">
      <c r="A102" s="28">
        <v>1</v>
      </c>
      <c r="B102" s="29" t="s">
        <v>89</v>
      </c>
      <c r="C102" s="36" t="e">
        <f aca="true" t="shared" si="8" ref="C102:C123">C72</f>
        <v>#REF!</v>
      </c>
      <c r="D102" s="10">
        <v>2.2818</v>
      </c>
      <c r="E102" s="9" t="e">
        <f>C102*D102</f>
        <v>#REF!</v>
      </c>
    </row>
    <row r="103" spans="1:5" ht="23.25" customHeight="1">
      <c r="A103" s="20" t="s">
        <v>19</v>
      </c>
      <c r="B103" s="21" t="s">
        <v>81</v>
      </c>
      <c r="C103" s="37" t="e">
        <f t="shared" si="8"/>
        <v>#REF!</v>
      </c>
      <c r="D103" s="10">
        <v>2.2818</v>
      </c>
      <c r="E103" s="9" t="e">
        <f>SUM(E104:E108)</f>
        <v>#REF!</v>
      </c>
    </row>
    <row r="104" spans="1:5" ht="23.25" customHeight="1">
      <c r="A104" s="22" t="s">
        <v>19</v>
      </c>
      <c r="B104" s="21" t="s">
        <v>82</v>
      </c>
      <c r="C104" s="37" t="e">
        <f t="shared" si="8"/>
        <v>#REF!</v>
      </c>
      <c r="D104" s="10">
        <v>2.2818</v>
      </c>
      <c r="E104" s="11" t="e">
        <f aca="true" t="shared" si="9" ref="E104:E123">C104*D104</f>
        <v>#REF!</v>
      </c>
    </row>
    <row r="105" spans="1:5" ht="32.25" customHeight="1">
      <c r="A105" s="22" t="s">
        <v>19</v>
      </c>
      <c r="B105" s="21" t="s">
        <v>83</v>
      </c>
      <c r="C105" s="37" t="e">
        <f t="shared" si="8"/>
        <v>#REF!</v>
      </c>
      <c r="D105" s="10">
        <v>2.2818</v>
      </c>
      <c r="E105" s="11" t="e">
        <f t="shared" si="9"/>
        <v>#REF!</v>
      </c>
    </row>
    <row r="106" spans="1:5" ht="24" customHeight="1">
      <c r="A106" s="20" t="s">
        <v>19</v>
      </c>
      <c r="B106" s="21" t="s">
        <v>84</v>
      </c>
      <c r="C106" s="37" t="e">
        <f t="shared" si="8"/>
        <v>#REF!</v>
      </c>
      <c r="D106" s="10">
        <v>2.2818</v>
      </c>
      <c r="E106" s="11" t="e">
        <f t="shared" si="9"/>
        <v>#REF!</v>
      </c>
    </row>
    <row r="107" spans="1:5" ht="24" customHeight="1">
      <c r="A107" s="20" t="s">
        <v>19</v>
      </c>
      <c r="B107" s="21" t="s">
        <v>85</v>
      </c>
      <c r="C107" s="37" t="e">
        <f t="shared" si="8"/>
        <v>#REF!</v>
      </c>
      <c r="D107" s="10">
        <v>2.2818</v>
      </c>
      <c r="E107" s="11" t="e">
        <f t="shared" si="9"/>
        <v>#REF!</v>
      </c>
    </row>
    <row r="108" spans="1:5" ht="24" customHeight="1">
      <c r="A108" s="20" t="s">
        <v>6</v>
      </c>
      <c r="B108" s="21" t="s">
        <v>86</v>
      </c>
      <c r="C108" s="37">
        <f t="shared" si="8"/>
        <v>1301648</v>
      </c>
      <c r="D108" s="10">
        <v>2.2818</v>
      </c>
      <c r="E108" s="11">
        <f t="shared" si="9"/>
        <v>2970100.4064</v>
      </c>
    </row>
    <row r="109" spans="1:5" ht="24" customHeight="1">
      <c r="A109" s="20" t="s">
        <v>19</v>
      </c>
      <c r="B109" s="21" t="s">
        <v>87</v>
      </c>
      <c r="C109" s="37" t="e">
        <f t="shared" si="8"/>
        <v>#REF!</v>
      </c>
      <c r="D109" s="10">
        <v>2.2818</v>
      </c>
      <c r="E109" s="9" t="e">
        <f t="shared" si="9"/>
        <v>#REF!</v>
      </c>
    </row>
    <row r="110" spans="1:5" ht="24" customHeight="1">
      <c r="A110" s="28">
        <v>2</v>
      </c>
      <c r="B110" s="29" t="s">
        <v>8</v>
      </c>
      <c r="C110" s="36" t="e">
        <f t="shared" si="8"/>
        <v>#REF!</v>
      </c>
      <c r="D110" s="10">
        <v>2.2818</v>
      </c>
      <c r="E110" s="11" t="e">
        <f t="shared" si="9"/>
        <v>#REF!</v>
      </c>
    </row>
    <row r="111" spans="1:5" ht="24" customHeight="1">
      <c r="A111" s="28" t="s">
        <v>15</v>
      </c>
      <c r="B111" s="29" t="s">
        <v>16</v>
      </c>
      <c r="C111" s="36" t="e">
        <f t="shared" si="8"/>
        <v>#REF!</v>
      </c>
      <c r="D111" s="10">
        <v>2.2818</v>
      </c>
      <c r="E111" s="11" t="e">
        <f t="shared" si="9"/>
        <v>#REF!</v>
      </c>
    </row>
    <row r="112" spans="1:5" ht="24" customHeight="1">
      <c r="A112" s="20" t="s">
        <v>19</v>
      </c>
      <c r="B112" s="30" t="s">
        <v>77</v>
      </c>
      <c r="C112" s="37" t="e">
        <f t="shared" si="8"/>
        <v>#REF!</v>
      </c>
      <c r="D112" s="10">
        <v>2.2818</v>
      </c>
      <c r="E112" s="9" t="e">
        <f t="shared" si="9"/>
        <v>#REF!</v>
      </c>
    </row>
    <row r="113" spans="1:5" ht="24" customHeight="1">
      <c r="A113" s="31" t="s">
        <v>19</v>
      </c>
      <c r="B113" s="32" t="s">
        <v>13</v>
      </c>
      <c r="C113" s="37" t="e">
        <f t="shared" si="8"/>
        <v>#REF!</v>
      </c>
      <c r="D113" s="10">
        <v>2.2818</v>
      </c>
      <c r="E113" s="9" t="e">
        <f t="shared" si="9"/>
        <v>#REF!</v>
      </c>
    </row>
    <row r="114" spans="1:5" ht="24" customHeight="1">
      <c r="A114" s="28" t="s">
        <v>17</v>
      </c>
      <c r="B114" s="29" t="s">
        <v>18</v>
      </c>
      <c r="C114" s="36" t="e">
        <f t="shared" si="8"/>
        <v>#REF!</v>
      </c>
      <c r="D114" s="10">
        <v>2.2818</v>
      </c>
      <c r="E114" s="9" t="e">
        <f t="shared" si="9"/>
        <v>#REF!</v>
      </c>
    </row>
    <row r="115" spans="1:5" ht="24" customHeight="1">
      <c r="A115" s="20" t="s">
        <v>6</v>
      </c>
      <c r="B115" s="30" t="s">
        <v>2</v>
      </c>
      <c r="C115" s="37" t="e">
        <f t="shared" si="8"/>
        <v>#REF!</v>
      </c>
      <c r="D115" s="10">
        <v>2.2818</v>
      </c>
      <c r="E115" s="11" t="e">
        <f t="shared" si="9"/>
        <v>#REF!</v>
      </c>
    </row>
    <row r="116" spans="1:5" ht="24" customHeight="1">
      <c r="A116" s="22" t="s">
        <v>6</v>
      </c>
      <c r="B116" s="32" t="s">
        <v>14</v>
      </c>
      <c r="C116" s="37" t="e">
        <f t="shared" si="8"/>
        <v>#REF!</v>
      </c>
      <c r="D116" s="10">
        <v>2.2818</v>
      </c>
      <c r="E116" s="11" t="e">
        <f t="shared" si="9"/>
        <v>#REF!</v>
      </c>
    </row>
    <row r="117" spans="1:5" ht="24" customHeight="1">
      <c r="A117" s="31" t="s">
        <v>28</v>
      </c>
      <c r="B117" s="33" t="s">
        <v>30</v>
      </c>
      <c r="C117" s="36">
        <f t="shared" si="8"/>
        <v>0</v>
      </c>
      <c r="D117" s="10">
        <v>2.2818</v>
      </c>
      <c r="E117" s="9">
        <f t="shared" si="9"/>
        <v>0</v>
      </c>
    </row>
    <row r="118" spans="1:5" ht="24" customHeight="1">
      <c r="A118" s="31" t="s">
        <v>29</v>
      </c>
      <c r="B118" s="33" t="s">
        <v>32</v>
      </c>
      <c r="C118" s="36" t="e">
        <f t="shared" si="8"/>
        <v>#REF!</v>
      </c>
      <c r="D118" s="10">
        <v>2.2818</v>
      </c>
      <c r="E118" s="9" t="e">
        <f t="shared" si="9"/>
        <v>#REF!</v>
      </c>
    </row>
    <row r="119" spans="1:5" ht="24" customHeight="1">
      <c r="A119" s="31" t="s">
        <v>31</v>
      </c>
      <c r="B119" s="33" t="s">
        <v>34</v>
      </c>
      <c r="C119" s="36" t="e">
        <f t="shared" si="8"/>
        <v>#REF!</v>
      </c>
      <c r="D119" s="10">
        <v>2.2818</v>
      </c>
      <c r="E119" s="9" t="e">
        <f t="shared" si="9"/>
        <v>#REF!</v>
      </c>
    </row>
    <row r="120" spans="1:5" ht="24" customHeight="1">
      <c r="A120" s="31" t="s">
        <v>33</v>
      </c>
      <c r="B120" s="33" t="s">
        <v>36</v>
      </c>
      <c r="C120" s="36" t="e">
        <f t="shared" si="8"/>
        <v>#REF!</v>
      </c>
      <c r="D120" s="10">
        <v>2.2818</v>
      </c>
      <c r="E120" s="11" t="e">
        <f t="shared" si="9"/>
        <v>#REF!</v>
      </c>
    </row>
    <row r="121" spans="1:5" ht="24" customHeight="1">
      <c r="A121" s="31" t="s">
        <v>35</v>
      </c>
      <c r="B121" s="33" t="s">
        <v>38</v>
      </c>
      <c r="C121" s="36" t="e">
        <f t="shared" si="8"/>
        <v>#REF!</v>
      </c>
      <c r="D121" s="10">
        <v>2.2818</v>
      </c>
      <c r="E121" s="11" t="e">
        <f t="shared" si="9"/>
        <v>#REF!</v>
      </c>
    </row>
    <row r="122" spans="1:5" ht="24" customHeight="1">
      <c r="A122" s="31" t="s">
        <v>37</v>
      </c>
      <c r="B122" s="33" t="s">
        <v>39</v>
      </c>
      <c r="C122" s="36" t="e">
        <f t="shared" si="8"/>
        <v>#REF!</v>
      </c>
      <c r="D122" s="10">
        <v>2.2818</v>
      </c>
      <c r="E122" s="11" t="e">
        <f t="shared" si="9"/>
        <v>#REF!</v>
      </c>
    </row>
    <row r="123" spans="1:5" ht="24" customHeight="1">
      <c r="A123" s="22"/>
      <c r="B123" s="33" t="s">
        <v>40</v>
      </c>
      <c r="C123" s="36" t="e">
        <f t="shared" si="8"/>
        <v>#REF!</v>
      </c>
      <c r="D123" s="10">
        <v>2.2818</v>
      </c>
      <c r="E123" s="9" t="e">
        <f t="shared" si="9"/>
        <v>#REF!</v>
      </c>
    </row>
    <row r="124" spans="1:5" ht="21" customHeight="1">
      <c r="A124" s="34"/>
      <c r="B124" s="35"/>
      <c r="C124" s="25"/>
      <c r="D124" s="26"/>
      <c r="E124" s="25"/>
    </row>
    <row r="125" spans="1:5" ht="21" customHeight="1">
      <c r="A125" s="4" t="s">
        <v>68</v>
      </c>
      <c r="B125" s="5"/>
      <c r="C125" s="6"/>
      <c r="D125" s="7"/>
      <c r="E125" s="7"/>
    </row>
    <row r="126" spans="1:5" s="42" customFormat="1" ht="12.75">
      <c r="A126" s="191" t="s">
        <v>91</v>
      </c>
      <c r="B126" s="191"/>
      <c r="C126" s="191"/>
      <c r="D126" s="191"/>
      <c r="E126" s="191"/>
    </row>
    <row r="127" spans="1:5" s="42" customFormat="1" ht="12.75">
      <c r="A127" s="191" t="s">
        <v>90</v>
      </c>
      <c r="B127" s="191"/>
      <c r="C127" s="191"/>
      <c r="D127" s="191"/>
      <c r="E127" s="191"/>
    </row>
    <row r="128" spans="1:5" ht="22.5" customHeight="1">
      <c r="A128" s="195" t="s">
        <v>75</v>
      </c>
      <c r="B128" s="195"/>
      <c r="C128" s="195"/>
      <c r="D128" s="195"/>
      <c r="E128" s="195"/>
    </row>
    <row r="129" spans="1:5" ht="21" customHeight="1">
      <c r="A129" s="196" t="s">
        <v>76</v>
      </c>
      <c r="B129" s="196"/>
      <c r="C129" s="196"/>
      <c r="D129" s="196"/>
      <c r="E129" s="196"/>
    </row>
    <row r="130" spans="1:5" ht="12.75" customHeight="1">
      <c r="A130" s="194" t="s">
        <v>0</v>
      </c>
      <c r="B130" s="194" t="s">
        <v>1</v>
      </c>
      <c r="C130" s="189" t="s">
        <v>69</v>
      </c>
      <c r="D130" s="189" t="s">
        <v>64</v>
      </c>
      <c r="E130" s="189" t="s">
        <v>65</v>
      </c>
    </row>
    <row r="131" spans="1:5" ht="29.25" customHeight="1">
      <c r="A131" s="194"/>
      <c r="B131" s="194"/>
      <c r="C131" s="190"/>
      <c r="D131" s="190"/>
      <c r="E131" s="190"/>
    </row>
    <row r="132" spans="1:5" ht="22.5" customHeight="1">
      <c r="A132" s="28" t="s">
        <v>9</v>
      </c>
      <c r="B132" s="29" t="s">
        <v>7</v>
      </c>
      <c r="C132" s="9" t="e">
        <f>C101</f>
        <v>#REF!</v>
      </c>
      <c r="D132" s="13">
        <v>31.2</v>
      </c>
      <c r="E132" s="9" t="e">
        <f>C132*D132</f>
        <v>#REF!</v>
      </c>
    </row>
    <row r="133" spans="1:5" ht="20.25" customHeight="1">
      <c r="A133" s="28">
        <v>1</v>
      </c>
      <c r="B133" s="29" t="s">
        <v>89</v>
      </c>
      <c r="C133" s="9" t="e">
        <f aca="true" t="shared" si="10" ref="C133:C154">C102</f>
        <v>#REF!</v>
      </c>
      <c r="D133" s="13">
        <v>31.2</v>
      </c>
      <c r="E133" s="9" t="e">
        <f>C133*D133</f>
        <v>#REF!</v>
      </c>
    </row>
    <row r="134" spans="1:9" ht="20.25" customHeight="1">
      <c r="A134" s="20" t="s">
        <v>19</v>
      </c>
      <c r="B134" s="21" t="s">
        <v>81</v>
      </c>
      <c r="C134" s="11" t="e">
        <f t="shared" si="10"/>
        <v>#REF!</v>
      </c>
      <c r="D134" s="13">
        <v>31.2</v>
      </c>
      <c r="E134" s="9" t="e">
        <f>SUM(E135:E139)</f>
        <v>#REF!</v>
      </c>
      <c r="G134" s="12">
        <f>I134*D132</f>
        <v>815133664.8</v>
      </c>
      <c r="I134" s="8">
        <v>26126079</v>
      </c>
    </row>
    <row r="135" spans="1:5" ht="20.25" customHeight="1">
      <c r="A135" s="22" t="s">
        <v>19</v>
      </c>
      <c r="B135" s="21" t="s">
        <v>82</v>
      </c>
      <c r="C135" s="11" t="e">
        <f t="shared" si="10"/>
        <v>#REF!</v>
      </c>
      <c r="D135" s="13">
        <v>31.2</v>
      </c>
      <c r="E135" s="11" t="e">
        <f aca="true" t="shared" si="11" ref="E135:E154">C135*D135</f>
        <v>#REF!</v>
      </c>
    </row>
    <row r="136" spans="1:5" ht="34.5" customHeight="1">
      <c r="A136" s="22" t="s">
        <v>19</v>
      </c>
      <c r="B136" s="21" t="s">
        <v>83</v>
      </c>
      <c r="C136" s="11" t="e">
        <f t="shared" si="10"/>
        <v>#REF!</v>
      </c>
      <c r="D136" s="13">
        <v>31.2</v>
      </c>
      <c r="E136" s="11" t="e">
        <f t="shared" si="11"/>
        <v>#REF!</v>
      </c>
    </row>
    <row r="137" spans="1:5" ht="20.25" customHeight="1">
      <c r="A137" s="20" t="s">
        <v>19</v>
      </c>
      <c r="B137" s="21" t="s">
        <v>84</v>
      </c>
      <c r="C137" s="11" t="e">
        <f t="shared" si="10"/>
        <v>#REF!</v>
      </c>
      <c r="D137" s="13">
        <v>31.2</v>
      </c>
      <c r="E137" s="11" t="e">
        <f t="shared" si="11"/>
        <v>#REF!</v>
      </c>
    </row>
    <row r="138" spans="1:5" ht="20.25" customHeight="1">
      <c r="A138" s="20" t="s">
        <v>19</v>
      </c>
      <c r="B138" s="21" t="s">
        <v>85</v>
      </c>
      <c r="C138" s="11" t="e">
        <f t="shared" si="10"/>
        <v>#REF!</v>
      </c>
      <c r="D138" s="13">
        <v>31.2</v>
      </c>
      <c r="E138" s="11" t="e">
        <f t="shared" si="11"/>
        <v>#REF!</v>
      </c>
    </row>
    <row r="139" spans="1:5" ht="20.25" customHeight="1">
      <c r="A139" s="20" t="s">
        <v>6</v>
      </c>
      <c r="B139" s="21" t="s">
        <v>86</v>
      </c>
      <c r="C139" s="11">
        <f t="shared" si="10"/>
        <v>1301648</v>
      </c>
      <c r="D139" s="13">
        <v>31.2</v>
      </c>
      <c r="E139" s="11">
        <f t="shared" si="11"/>
        <v>40611417.6</v>
      </c>
    </row>
    <row r="140" spans="1:5" ht="20.25" customHeight="1">
      <c r="A140" s="20" t="s">
        <v>19</v>
      </c>
      <c r="B140" s="21" t="s">
        <v>87</v>
      </c>
      <c r="C140" s="11" t="e">
        <f t="shared" si="10"/>
        <v>#REF!</v>
      </c>
      <c r="D140" s="13">
        <v>31.2</v>
      </c>
      <c r="E140" s="9" t="e">
        <f t="shared" si="11"/>
        <v>#REF!</v>
      </c>
    </row>
    <row r="141" spans="1:5" ht="20.25" customHeight="1">
      <c r="A141" s="28">
        <v>2</v>
      </c>
      <c r="B141" s="29" t="s">
        <v>8</v>
      </c>
      <c r="C141" s="9" t="e">
        <f t="shared" si="10"/>
        <v>#REF!</v>
      </c>
      <c r="D141" s="13">
        <v>31.2</v>
      </c>
      <c r="E141" s="11" t="e">
        <f t="shared" si="11"/>
        <v>#REF!</v>
      </c>
    </row>
    <row r="142" spans="1:5" ht="20.25" customHeight="1">
      <c r="A142" s="28" t="s">
        <v>15</v>
      </c>
      <c r="B142" s="29" t="s">
        <v>16</v>
      </c>
      <c r="C142" s="9" t="e">
        <f t="shared" si="10"/>
        <v>#REF!</v>
      </c>
      <c r="D142" s="13">
        <v>31.2</v>
      </c>
      <c r="E142" s="11" t="e">
        <f t="shared" si="11"/>
        <v>#REF!</v>
      </c>
    </row>
    <row r="143" spans="1:5" ht="20.25" customHeight="1">
      <c r="A143" s="20" t="s">
        <v>19</v>
      </c>
      <c r="B143" s="30" t="s">
        <v>77</v>
      </c>
      <c r="C143" s="11" t="e">
        <f t="shared" si="10"/>
        <v>#REF!</v>
      </c>
      <c r="D143" s="13">
        <v>31.2</v>
      </c>
      <c r="E143" s="9" t="e">
        <f t="shared" si="11"/>
        <v>#REF!</v>
      </c>
    </row>
    <row r="144" spans="1:5" ht="20.25" customHeight="1">
      <c r="A144" s="31" t="s">
        <v>19</v>
      </c>
      <c r="B144" s="32" t="s">
        <v>13</v>
      </c>
      <c r="C144" s="11" t="e">
        <f t="shared" si="10"/>
        <v>#REF!</v>
      </c>
      <c r="D144" s="13">
        <v>31.2</v>
      </c>
      <c r="E144" s="9" t="e">
        <f t="shared" si="11"/>
        <v>#REF!</v>
      </c>
    </row>
    <row r="145" spans="1:5" ht="20.25" customHeight="1">
      <c r="A145" s="28" t="s">
        <v>17</v>
      </c>
      <c r="B145" s="29" t="s">
        <v>18</v>
      </c>
      <c r="C145" s="9" t="e">
        <f t="shared" si="10"/>
        <v>#REF!</v>
      </c>
      <c r="D145" s="13">
        <v>31.2</v>
      </c>
      <c r="E145" s="9" t="e">
        <f t="shared" si="11"/>
        <v>#REF!</v>
      </c>
    </row>
    <row r="146" spans="1:5" ht="20.25" customHeight="1">
      <c r="A146" s="20" t="s">
        <v>6</v>
      </c>
      <c r="B146" s="30" t="s">
        <v>2</v>
      </c>
      <c r="C146" s="11" t="e">
        <f t="shared" si="10"/>
        <v>#REF!</v>
      </c>
      <c r="D146" s="13">
        <v>31.2</v>
      </c>
      <c r="E146" s="11" t="e">
        <f t="shared" si="11"/>
        <v>#REF!</v>
      </c>
    </row>
    <row r="147" spans="1:5" ht="20.25" customHeight="1">
      <c r="A147" s="22" t="s">
        <v>6</v>
      </c>
      <c r="B147" s="32" t="s">
        <v>14</v>
      </c>
      <c r="C147" s="11" t="e">
        <f t="shared" si="10"/>
        <v>#REF!</v>
      </c>
      <c r="D147" s="13">
        <v>31.2</v>
      </c>
      <c r="E147" s="11" t="e">
        <f t="shared" si="11"/>
        <v>#REF!</v>
      </c>
    </row>
    <row r="148" spans="1:5" ht="20.25" customHeight="1">
      <c r="A148" s="31" t="s">
        <v>28</v>
      </c>
      <c r="B148" s="33" t="s">
        <v>30</v>
      </c>
      <c r="C148" s="9">
        <f t="shared" si="10"/>
        <v>0</v>
      </c>
      <c r="D148" s="13">
        <v>31.2</v>
      </c>
      <c r="E148" s="9">
        <f t="shared" si="11"/>
        <v>0</v>
      </c>
    </row>
    <row r="149" spans="1:5" ht="20.25" customHeight="1">
      <c r="A149" s="31" t="s">
        <v>29</v>
      </c>
      <c r="B149" s="33" t="s">
        <v>32</v>
      </c>
      <c r="C149" s="9" t="e">
        <f t="shared" si="10"/>
        <v>#REF!</v>
      </c>
      <c r="D149" s="13">
        <v>31.2</v>
      </c>
      <c r="E149" s="9" t="e">
        <f t="shared" si="11"/>
        <v>#REF!</v>
      </c>
    </row>
    <row r="150" spans="1:5" ht="20.25" customHeight="1">
      <c r="A150" s="31" t="s">
        <v>31</v>
      </c>
      <c r="B150" s="33" t="s">
        <v>34</v>
      </c>
      <c r="C150" s="9" t="e">
        <f t="shared" si="10"/>
        <v>#REF!</v>
      </c>
      <c r="D150" s="13">
        <v>31.2</v>
      </c>
      <c r="E150" s="9" t="e">
        <f t="shared" si="11"/>
        <v>#REF!</v>
      </c>
    </row>
    <row r="151" spans="1:5" ht="20.25" customHeight="1">
      <c r="A151" s="31" t="s">
        <v>33</v>
      </c>
      <c r="B151" s="33" t="s">
        <v>36</v>
      </c>
      <c r="C151" s="9" t="e">
        <f t="shared" si="10"/>
        <v>#REF!</v>
      </c>
      <c r="D151" s="13">
        <v>31.2</v>
      </c>
      <c r="E151" s="11" t="e">
        <f t="shared" si="11"/>
        <v>#REF!</v>
      </c>
    </row>
    <row r="152" spans="1:5" ht="20.25" customHeight="1">
      <c r="A152" s="31" t="s">
        <v>35</v>
      </c>
      <c r="B152" s="33" t="s">
        <v>38</v>
      </c>
      <c r="C152" s="9" t="e">
        <f t="shared" si="10"/>
        <v>#REF!</v>
      </c>
      <c r="D152" s="13">
        <v>31.2</v>
      </c>
      <c r="E152" s="11" t="e">
        <f t="shared" si="11"/>
        <v>#REF!</v>
      </c>
    </row>
    <row r="153" spans="1:5" ht="20.25" customHeight="1">
      <c r="A153" s="31" t="s">
        <v>37</v>
      </c>
      <c r="B153" s="33" t="s">
        <v>39</v>
      </c>
      <c r="C153" s="9" t="e">
        <f t="shared" si="10"/>
        <v>#REF!</v>
      </c>
      <c r="D153" s="13">
        <v>31.2</v>
      </c>
      <c r="E153" s="11" t="e">
        <f t="shared" si="11"/>
        <v>#REF!</v>
      </c>
    </row>
    <row r="154" spans="1:5" ht="20.25" customHeight="1">
      <c r="A154" s="22"/>
      <c r="B154" s="33" t="s">
        <v>40</v>
      </c>
      <c r="C154" s="9" t="e">
        <f t="shared" si="10"/>
        <v>#REF!</v>
      </c>
      <c r="D154" s="13">
        <v>31.2</v>
      </c>
      <c r="E154" s="9" t="e">
        <f t="shared" si="11"/>
        <v>#REF!</v>
      </c>
    </row>
    <row r="155" ht="20.25" customHeight="1"/>
    <row r="156" ht="20.25" customHeight="1"/>
    <row r="160" ht="14.25" customHeight="1"/>
    <row r="161" ht="12.75" customHeight="1"/>
    <row r="162" ht="22.5" customHeight="1"/>
    <row r="163" ht="22.5" customHeight="1"/>
    <row r="164" ht="21.75" customHeight="1">
      <c r="C164" s="12"/>
    </row>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c r="C187" s="12" t="e">
        <f>#REF!+#REF!</f>
        <v>#REF!</v>
      </c>
    </row>
    <row r="188" ht="21.75" customHeight="1"/>
    <row r="189" ht="21.75" customHeight="1"/>
    <row r="190" ht="21.75" customHeight="1"/>
    <row r="191" ht="21.75" customHeight="1"/>
  </sheetData>
  <sheetProtection/>
  <mergeCells count="45">
    <mergeCell ref="A128:E128"/>
    <mergeCell ref="A129:E129"/>
    <mergeCell ref="A130:A131"/>
    <mergeCell ref="B130:B131"/>
    <mergeCell ref="C130:C131"/>
    <mergeCell ref="D130:D131"/>
    <mergeCell ref="E130:E131"/>
    <mergeCell ref="C69:C70"/>
    <mergeCell ref="A95:E95"/>
    <mergeCell ref="A97:E97"/>
    <mergeCell ref="A98:E98"/>
    <mergeCell ref="A99:A100"/>
    <mergeCell ref="B99:B100"/>
    <mergeCell ref="C99:C100"/>
    <mergeCell ref="D99:D100"/>
    <mergeCell ref="B38:B39"/>
    <mergeCell ref="A126:E126"/>
    <mergeCell ref="A127:E127"/>
    <mergeCell ref="D38:D39"/>
    <mergeCell ref="E99:E100"/>
    <mergeCell ref="A65:E65"/>
    <mergeCell ref="A67:E67"/>
    <mergeCell ref="A68:E68"/>
    <mergeCell ref="A69:A70"/>
    <mergeCell ref="B69:B70"/>
    <mergeCell ref="B7:B8"/>
    <mergeCell ref="D69:D70"/>
    <mergeCell ref="D7:D8"/>
    <mergeCell ref="E7:E8"/>
    <mergeCell ref="E69:E70"/>
    <mergeCell ref="A34:E34"/>
    <mergeCell ref="A35:E35"/>
    <mergeCell ref="A36:E36"/>
    <mergeCell ref="A37:E37"/>
    <mergeCell ref="A38:A39"/>
    <mergeCell ref="C7:C8"/>
    <mergeCell ref="C38:C39"/>
    <mergeCell ref="A66:E66"/>
    <mergeCell ref="A96:E96"/>
    <mergeCell ref="E38:E39"/>
    <mergeCell ref="A2:E2"/>
    <mergeCell ref="A3:E3"/>
    <mergeCell ref="A4:E4"/>
    <mergeCell ref="A6:E6"/>
    <mergeCell ref="A7:A8"/>
  </mergeCells>
  <printOptions/>
  <pageMargins left="0.7086614173228347" right="0.7086614173228347" top="0.7480314960629921" bottom="0.944881889763779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4"/>
  <sheetViews>
    <sheetView zoomScalePageLayoutView="0" workbookViewId="0" topLeftCell="A1">
      <selection activeCell="L50" sqref="L50"/>
    </sheetView>
  </sheetViews>
  <sheetFormatPr defaultColWidth="9.33203125" defaultRowHeight="12.75"/>
  <cols>
    <col min="1" max="1" width="3.83203125" style="1" bestFit="1" customWidth="1"/>
    <col min="2" max="2" width="28.66015625" style="1" customWidth="1"/>
    <col min="3" max="3" width="6.83203125" style="1" customWidth="1"/>
    <col min="4" max="4" width="8" style="1" customWidth="1"/>
    <col min="5" max="5" width="7.83203125" style="1" customWidth="1"/>
    <col min="6" max="6" width="13.66015625" style="1" customWidth="1"/>
    <col min="7" max="7" width="8.16015625" style="1" customWidth="1"/>
    <col min="8" max="8" width="15.66015625" style="1" customWidth="1"/>
    <col min="9" max="9" width="7.66015625" style="1" customWidth="1"/>
    <col min="10" max="10" width="11.33203125" style="1" customWidth="1"/>
    <col min="11" max="11" width="6.83203125" style="1" customWidth="1"/>
    <col min="12" max="12" width="13" style="1" customWidth="1"/>
    <col min="13" max="13" width="5.83203125" style="1" customWidth="1"/>
    <col min="14" max="14" width="12.33203125" style="1" customWidth="1"/>
    <col min="15" max="15" width="9.33203125" style="1" customWidth="1"/>
    <col min="16" max="16" width="14.16015625" style="1" bestFit="1" customWidth="1"/>
    <col min="17" max="16384" width="9.33203125" style="1" customWidth="1"/>
  </cols>
  <sheetData>
    <row r="1" spans="1:4" ht="15.75">
      <c r="A1" s="199" t="s">
        <v>78</v>
      </c>
      <c r="B1" s="200"/>
      <c r="C1" s="19"/>
      <c r="D1" s="19"/>
    </row>
    <row r="2" spans="1:14" ht="12.75" customHeight="1">
      <c r="A2" s="204" t="s">
        <v>79</v>
      </c>
      <c r="B2" s="204"/>
      <c r="C2" s="204"/>
      <c r="D2" s="204"/>
      <c r="E2" s="204"/>
      <c r="F2" s="204"/>
      <c r="G2" s="204"/>
      <c r="H2" s="204"/>
      <c r="I2" s="204"/>
      <c r="J2" s="204"/>
      <c r="K2" s="204"/>
      <c r="L2" s="204"/>
      <c r="M2" s="204"/>
      <c r="N2" s="204"/>
    </row>
    <row r="3" spans="1:14" ht="12.75" customHeight="1">
      <c r="A3" s="204" t="s">
        <v>80</v>
      </c>
      <c r="B3" s="204"/>
      <c r="C3" s="204"/>
      <c r="D3" s="204"/>
      <c r="E3" s="204"/>
      <c r="F3" s="204"/>
      <c r="G3" s="204"/>
      <c r="H3" s="204"/>
      <c r="I3" s="204"/>
      <c r="J3" s="204"/>
      <c r="K3" s="204"/>
      <c r="L3" s="204"/>
      <c r="M3" s="204"/>
      <c r="N3" s="204"/>
    </row>
    <row r="4" ht="12.75" customHeight="1"/>
    <row r="5" spans="1:14" ht="84.75" customHeight="1">
      <c r="A5" s="201" t="s">
        <v>0</v>
      </c>
      <c r="B5" s="201" t="s">
        <v>1</v>
      </c>
      <c r="C5" s="202" t="s">
        <v>41</v>
      </c>
      <c r="D5" s="203"/>
      <c r="E5" s="205" t="s">
        <v>55</v>
      </c>
      <c r="F5" s="206"/>
      <c r="G5" s="205" t="s">
        <v>56</v>
      </c>
      <c r="H5" s="206"/>
      <c r="I5" s="205" t="s">
        <v>58</v>
      </c>
      <c r="J5" s="206"/>
      <c r="K5" s="205" t="s">
        <v>54</v>
      </c>
      <c r="L5" s="206"/>
      <c r="M5" s="205" t="s">
        <v>57</v>
      </c>
      <c r="N5" s="206"/>
    </row>
    <row r="6" spans="1:14" ht="27.75" customHeight="1">
      <c r="A6" s="201"/>
      <c r="B6" s="201"/>
      <c r="C6" s="207" t="s">
        <v>3</v>
      </c>
      <c r="D6" s="203"/>
      <c r="E6" s="207" t="s">
        <v>3</v>
      </c>
      <c r="F6" s="203"/>
      <c r="G6" s="207" t="s">
        <v>3</v>
      </c>
      <c r="H6" s="203"/>
      <c r="I6" s="207" t="s">
        <v>3</v>
      </c>
      <c r="J6" s="203"/>
      <c r="K6" s="207" t="s">
        <v>3</v>
      </c>
      <c r="L6" s="203"/>
      <c r="M6" s="207" t="s">
        <v>3</v>
      </c>
      <c r="N6" s="203"/>
    </row>
    <row r="7" spans="1:16" ht="30" customHeight="1">
      <c r="A7" s="2" t="s">
        <v>9</v>
      </c>
      <c r="B7" s="3" t="s">
        <v>7</v>
      </c>
      <c r="C7" s="208" t="e">
        <f>E7+G7+I7+K7+M7</f>
        <v>#REF!</v>
      </c>
      <c r="D7" s="203"/>
      <c r="E7" s="209" t="e">
        <f>'chi tiet 05'!E9</f>
        <v>#REF!</v>
      </c>
      <c r="F7" s="210"/>
      <c r="G7" s="209" t="e">
        <f>'chi tiet 05'!E40</f>
        <v>#REF!</v>
      </c>
      <c r="H7" s="210"/>
      <c r="I7" s="209" t="e">
        <f>'chi tiet 05'!E71</f>
        <v>#REF!</v>
      </c>
      <c r="J7" s="210"/>
      <c r="K7" s="209" t="e">
        <f>'chi tiet 05'!E101</f>
        <v>#REF!</v>
      </c>
      <c r="L7" s="210"/>
      <c r="M7" s="209" t="e">
        <f>'chi tiet 05'!E132</f>
        <v>#REF!</v>
      </c>
      <c r="N7" s="210"/>
      <c r="P7" s="14"/>
    </row>
    <row r="8" spans="1:16" ht="30" customHeight="1">
      <c r="A8" s="2">
        <v>1</v>
      </c>
      <c r="B8" s="3" t="s">
        <v>89</v>
      </c>
      <c r="C8" s="208" t="e">
        <f aca="true" t="shared" si="0" ref="C8:C29">E8+G8+I8+K8+M8</f>
        <v>#REF!</v>
      </c>
      <c r="D8" s="203"/>
      <c r="E8" s="209" t="e">
        <f>'chi tiet 05'!E10</f>
        <v>#REF!</v>
      </c>
      <c r="F8" s="210"/>
      <c r="G8" s="209" t="e">
        <f>'chi tiet 05'!E41</f>
        <v>#REF!</v>
      </c>
      <c r="H8" s="210"/>
      <c r="I8" s="209" t="e">
        <f>'chi tiet 05'!E72</f>
        <v>#REF!</v>
      </c>
      <c r="J8" s="210"/>
      <c r="K8" s="209" t="e">
        <f>'chi tiet 05'!E102</f>
        <v>#REF!</v>
      </c>
      <c r="L8" s="210"/>
      <c r="M8" s="209" t="e">
        <f>'chi tiet 05'!E133</f>
        <v>#REF!</v>
      </c>
      <c r="N8" s="210"/>
      <c r="P8" s="14"/>
    </row>
    <row r="9" spans="1:16" ht="30" customHeight="1">
      <c r="A9" s="20" t="s">
        <v>19</v>
      </c>
      <c r="B9" s="21" t="s">
        <v>81</v>
      </c>
      <c r="C9" s="208" t="e">
        <f t="shared" si="0"/>
        <v>#REF!</v>
      </c>
      <c r="D9" s="203"/>
      <c r="E9" s="209" t="e">
        <f>'chi tiet 05'!E11</f>
        <v>#REF!</v>
      </c>
      <c r="F9" s="210"/>
      <c r="G9" s="209" t="e">
        <f>'chi tiet 05'!E42</f>
        <v>#REF!</v>
      </c>
      <c r="H9" s="210"/>
      <c r="I9" s="209" t="e">
        <f>'chi tiet 05'!E73</f>
        <v>#REF!</v>
      </c>
      <c r="J9" s="210"/>
      <c r="K9" s="209" t="e">
        <f>'chi tiet 05'!E103</f>
        <v>#REF!</v>
      </c>
      <c r="L9" s="210"/>
      <c r="M9" s="209" t="e">
        <f>'chi tiet 05'!E134</f>
        <v>#REF!</v>
      </c>
      <c r="N9" s="210"/>
      <c r="P9" s="14"/>
    </row>
    <row r="10" spans="1:16" ht="30" customHeight="1">
      <c r="A10" s="22" t="s">
        <v>19</v>
      </c>
      <c r="B10" s="21" t="s">
        <v>82</v>
      </c>
      <c r="C10" s="208" t="e">
        <f t="shared" si="0"/>
        <v>#REF!</v>
      </c>
      <c r="D10" s="203"/>
      <c r="E10" s="213" t="e">
        <f>'chi tiet 05'!E12</f>
        <v>#REF!</v>
      </c>
      <c r="F10" s="214"/>
      <c r="G10" s="213" t="e">
        <f>'chi tiet 05'!E43</f>
        <v>#REF!</v>
      </c>
      <c r="H10" s="214"/>
      <c r="I10" s="213" t="e">
        <f>'chi tiet 05'!E74</f>
        <v>#REF!</v>
      </c>
      <c r="J10" s="214"/>
      <c r="K10" s="213" t="e">
        <f>'chi tiet 05'!E104</f>
        <v>#REF!</v>
      </c>
      <c r="L10" s="214"/>
      <c r="M10" s="213" t="e">
        <f>'chi tiet 05'!E135</f>
        <v>#REF!</v>
      </c>
      <c r="N10" s="214"/>
      <c r="P10" s="14"/>
    </row>
    <row r="11" spans="1:16" ht="30" customHeight="1">
      <c r="A11" s="22" t="s">
        <v>19</v>
      </c>
      <c r="B11" s="21" t="s">
        <v>83</v>
      </c>
      <c r="C11" s="211" t="e">
        <f t="shared" si="0"/>
        <v>#REF!</v>
      </c>
      <c r="D11" s="212"/>
      <c r="E11" s="213" t="e">
        <f>'chi tiet 05'!E13</f>
        <v>#REF!</v>
      </c>
      <c r="F11" s="214"/>
      <c r="G11" s="213" t="e">
        <f>'chi tiet 05'!E44</f>
        <v>#REF!</v>
      </c>
      <c r="H11" s="214"/>
      <c r="I11" s="213" t="e">
        <f>'chi tiet 05'!E75</f>
        <v>#REF!</v>
      </c>
      <c r="J11" s="214"/>
      <c r="K11" s="213" t="e">
        <f>'chi tiet 05'!E105</f>
        <v>#REF!</v>
      </c>
      <c r="L11" s="214"/>
      <c r="M11" s="213" t="e">
        <f>'chi tiet 05'!E136</f>
        <v>#REF!</v>
      </c>
      <c r="N11" s="214"/>
      <c r="P11" s="14"/>
    </row>
    <row r="12" spans="1:16" ht="30" customHeight="1">
      <c r="A12" s="20" t="s">
        <v>19</v>
      </c>
      <c r="B12" s="21" t="s">
        <v>84</v>
      </c>
      <c r="C12" s="211" t="e">
        <f t="shared" si="0"/>
        <v>#REF!</v>
      </c>
      <c r="D12" s="212"/>
      <c r="E12" s="213" t="e">
        <f>'chi tiet 05'!E14</f>
        <v>#REF!</v>
      </c>
      <c r="F12" s="214"/>
      <c r="G12" s="213" t="e">
        <f>'chi tiet 05'!E45</f>
        <v>#REF!</v>
      </c>
      <c r="H12" s="214"/>
      <c r="I12" s="213" t="e">
        <f>'chi tiet 05'!E76</f>
        <v>#REF!</v>
      </c>
      <c r="J12" s="214"/>
      <c r="K12" s="213" t="e">
        <f>'chi tiet 05'!E106</f>
        <v>#REF!</v>
      </c>
      <c r="L12" s="214"/>
      <c r="M12" s="213" t="e">
        <f>'chi tiet 05'!E137</f>
        <v>#REF!</v>
      </c>
      <c r="N12" s="214"/>
      <c r="P12" s="14"/>
    </row>
    <row r="13" spans="1:16" ht="30" customHeight="1">
      <c r="A13" s="20" t="s">
        <v>19</v>
      </c>
      <c r="B13" s="21" t="s">
        <v>85</v>
      </c>
      <c r="C13" s="211" t="e">
        <f t="shared" si="0"/>
        <v>#REF!</v>
      </c>
      <c r="D13" s="212"/>
      <c r="E13" s="213" t="e">
        <f>'chi tiet 05'!E15</f>
        <v>#REF!</v>
      </c>
      <c r="F13" s="214"/>
      <c r="G13" s="213" t="e">
        <f>'chi tiet 05'!E46</f>
        <v>#REF!</v>
      </c>
      <c r="H13" s="214"/>
      <c r="I13" s="213" t="e">
        <f>'chi tiet 05'!E77</f>
        <v>#REF!</v>
      </c>
      <c r="J13" s="214"/>
      <c r="K13" s="213" t="e">
        <f>'chi tiet 05'!E107</f>
        <v>#REF!</v>
      </c>
      <c r="L13" s="214"/>
      <c r="M13" s="213" t="e">
        <f>'chi tiet 05'!E138</f>
        <v>#REF!</v>
      </c>
      <c r="N13" s="214"/>
      <c r="P13" s="14"/>
    </row>
    <row r="14" spans="1:16" ht="30" customHeight="1">
      <c r="A14" s="20" t="s">
        <v>6</v>
      </c>
      <c r="B14" s="21" t="s">
        <v>86</v>
      </c>
      <c r="C14" s="211">
        <f t="shared" si="0"/>
        <v>52456414.400000006</v>
      </c>
      <c r="D14" s="212"/>
      <c r="E14" s="213">
        <f>'chi tiet 05'!E16</f>
        <v>775261.5488</v>
      </c>
      <c r="F14" s="214"/>
      <c r="G14" s="213">
        <f>'chi tiet 05'!E47</f>
        <v>289746.84479999996</v>
      </c>
      <c r="H14" s="214"/>
      <c r="I14" s="213">
        <f>'chi tiet 05'!E78</f>
        <v>7809888</v>
      </c>
      <c r="J14" s="214"/>
      <c r="K14" s="213">
        <f>'chi tiet 05'!E108</f>
        <v>2970100.4064</v>
      </c>
      <c r="L14" s="214"/>
      <c r="M14" s="213">
        <f>'chi tiet 05'!E139</f>
        <v>40611417.6</v>
      </c>
      <c r="N14" s="214"/>
      <c r="P14" s="14"/>
    </row>
    <row r="15" spans="1:16" ht="30" customHeight="1">
      <c r="A15" s="20" t="s">
        <v>19</v>
      </c>
      <c r="B15" s="21" t="s">
        <v>87</v>
      </c>
      <c r="C15" s="208" t="e">
        <f t="shared" si="0"/>
        <v>#REF!</v>
      </c>
      <c r="D15" s="203"/>
      <c r="E15" s="209" t="e">
        <f>'chi tiet 05'!E17</f>
        <v>#REF!</v>
      </c>
      <c r="F15" s="210"/>
      <c r="G15" s="209" t="e">
        <f>'chi tiet 05'!E48</f>
        <v>#REF!</v>
      </c>
      <c r="H15" s="210"/>
      <c r="I15" s="209" t="e">
        <f>'chi tiet 05'!E79</f>
        <v>#REF!</v>
      </c>
      <c r="J15" s="210"/>
      <c r="K15" s="209" t="e">
        <f>'chi tiet 05'!E109</f>
        <v>#REF!</v>
      </c>
      <c r="L15" s="210"/>
      <c r="M15" s="209" t="e">
        <f>'chi tiet 05'!E140</f>
        <v>#REF!</v>
      </c>
      <c r="N15" s="210"/>
      <c r="P15" s="14"/>
    </row>
    <row r="16" spans="1:16" ht="30" customHeight="1">
      <c r="A16" s="28">
        <v>2</v>
      </c>
      <c r="B16" s="29" t="s">
        <v>8</v>
      </c>
      <c r="C16" s="211" t="e">
        <f t="shared" si="0"/>
        <v>#REF!</v>
      </c>
      <c r="D16" s="212"/>
      <c r="E16" s="213" t="e">
        <f>'chi tiet 05'!E18</f>
        <v>#REF!</v>
      </c>
      <c r="F16" s="214"/>
      <c r="G16" s="213" t="e">
        <f>'chi tiet 05'!E49</f>
        <v>#REF!</v>
      </c>
      <c r="H16" s="214"/>
      <c r="I16" s="213" t="e">
        <f>'chi tiet 05'!E80</f>
        <v>#REF!</v>
      </c>
      <c r="J16" s="214"/>
      <c r="K16" s="213" t="e">
        <f>'chi tiet 05'!E110</f>
        <v>#REF!</v>
      </c>
      <c r="L16" s="214"/>
      <c r="M16" s="213" t="e">
        <f>'chi tiet 05'!E141</f>
        <v>#REF!</v>
      </c>
      <c r="N16" s="214"/>
      <c r="P16" s="14"/>
    </row>
    <row r="17" spans="1:16" ht="30" customHeight="1">
      <c r="A17" s="28" t="s">
        <v>15</v>
      </c>
      <c r="B17" s="29" t="s">
        <v>16</v>
      </c>
      <c r="C17" s="211" t="e">
        <f t="shared" si="0"/>
        <v>#REF!</v>
      </c>
      <c r="D17" s="212"/>
      <c r="E17" s="213" t="e">
        <f>'chi tiet 05'!E19</f>
        <v>#REF!</v>
      </c>
      <c r="F17" s="214"/>
      <c r="G17" s="213" t="e">
        <f>'chi tiet 05'!E50</f>
        <v>#REF!</v>
      </c>
      <c r="H17" s="214"/>
      <c r="I17" s="213" t="e">
        <f>'chi tiet 05'!E81</f>
        <v>#REF!</v>
      </c>
      <c r="J17" s="214"/>
      <c r="K17" s="213" t="e">
        <f>'chi tiet 05'!E111</f>
        <v>#REF!</v>
      </c>
      <c r="L17" s="214"/>
      <c r="M17" s="213" t="e">
        <f>'chi tiet 05'!E142</f>
        <v>#REF!</v>
      </c>
      <c r="N17" s="214"/>
      <c r="P17" s="14"/>
    </row>
    <row r="18" spans="1:16" ht="30" customHeight="1">
      <c r="A18" s="20" t="s">
        <v>19</v>
      </c>
      <c r="B18" s="30" t="s">
        <v>77</v>
      </c>
      <c r="C18" s="208" t="e">
        <f t="shared" si="0"/>
        <v>#REF!</v>
      </c>
      <c r="D18" s="203"/>
      <c r="E18" s="209" t="e">
        <f>'chi tiet 05'!E20</f>
        <v>#REF!</v>
      </c>
      <c r="F18" s="210"/>
      <c r="G18" s="209" t="e">
        <f>'chi tiet 05'!E51</f>
        <v>#REF!</v>
      </c>
      <c r="H18" s="210"/>
      <c r="I18" s="209" t="e">
        <f>'chi tiet 05'!E82</f>
        <v>#REF!</v>
      </c>
      <c r="J18" s="210"/>
      <c r="K18" s="209" t="e">
        <f>'chi tiet 05'!E112</f>
        <v>#REF!</v>
      </c>
      <c r="L18" s="210"/>
      <c r="M18" s="209" t="e">
        <f>'chi tiet 05'!E143</f>
        <v>#REF!</v>
      </c>
      <c r="N18" s="210"/>
      <c r="P18" s="14"/>
    </row>
    <row r="19" spans="1:16" ht="30" customHeight="1">
      <c r="A19" s="31" t="s">
        <v>19</v>
      </c>
      <c r="B19" s="32" t="s">
        <v>13</v>
      </c>
      <c r="C19" s="208" t="e">
        <f t="shared" si="0"/>
        <v>#REF!</v>
      </c>
      <c r="D19" s="203"/>
      <c r="E19" s="209" t="e">
        <f>'chi tiet 05'!E21</f>
        <v>#REF!</v>
      </c>
      <c r="F19" s="210"/>
      <c r="G19" s="209" t="e">
        <f>'chi tiet 05'!E52</f>
        <v>#REF!</v>
      </c>
      <c r="H19" s="210"/>
      <c r="I19" s="209" t="e">
        <f>'chi tiet 05'!E83</f>
        <v>#REF!</v>
      </c>
      <c r="J19" s="210"/>
      <c r="K19" s="209" t="e">
        <f>'chi tiet 05'!E113</f>
        <v>#REF!</v>
      </c>
      <c r="L19" s="210"/>
      <c r="M19" s="209" t="e">
        <f>'chi tiet 05'!E144</f>
        <v>#REF!</v>
      </c>
      <c r="N19" s="210"/>
      <c r="P19" s="14"/>
    </row>
    <row r="20" spans="1:16" ht="30" customHeight="1">
      <c r="A20" s="28" t="s">
        <v>17</v>
      </c>
      <c r="B20" s="29" t="s">
        <v>18</v>
      </c>
      <c r="C20" s="208" t="e">
        <f t="shared" si="0"/>
        <v>#REF!</v>
      </c>
      <c r="D20" s="203"/>
      <c r="E20" s="209" t="e">
        <f>'chi tiet 05'!E22</f>
        <v>#REF!</v>
      </c>
      <c r="F20" s="210"/>
      <c r="G20" s="209" t="e">
        <f>'chi tiet 05'!E53</f>
        <v>#REF!</v>
      </c>
      <c r="H20" s="210"/>
      <c r="I20" s="209" t="e">
        <f>'chi tiet 05'!E84</f>
        <v>#REF!</v>
      </c>
      <c r="J20" s="210"/>
      <c r="K20" s="209" t="e">
        <f>'chi tiet 05'!E114</f>
        <v>#REF!</v>
      </c>
      <c r="L20" s="210"/>
      <c r="M20" s="209" t="e">
        <f>'chi tiet 05'!E145</f>
        <v>#REF!</v>
      </c>
      <c r="N20" s="210"/>
      <c r="P20" s="14"/>
    </row>
    <row r="21" spans="1:16" ht="30" customHeight="1">
      <c r="A21" s="20" t="s">
        <v>6</v>
      </c>
      <c r="B21" s="30" t="s">
        <v>2</v>
      </c>
      <c r="C21" s="211" t="e">
        <f t="shared" si="0"/>
        <v>#REF!</v>
      </c>
      <c r="D21" s="212"/>
      <c r="E21" s="213" t="e">
        <f>'chi tiet 05'!E23</f>
        <v>#REF!</v>
      </c>
      <c r="F21" s="214"/>
      <c r="G21" s="213" t="e">
        <f>'chi tiet 05'!E54</f>
        <v>#REF!</v>
      </c>
      <c r="H21" s="214"/>
      <c r="I21" s="213" t="e">
        <f>'chi tiet 05'!E85</f>
        <v>#REF!</v>
      </c>
      <c r="J21" s="214"/>
      <c r="K21" s="213" t="e">
        <f>'chi tiet 05'!E115</f>
        <v>#REF!</v>
      </c>
      <c r="L21" s="214"/>
      <c r="M21" s="213" t="e">
        <f>'chi tiet 05'!E146</f>
        <v>#REF!</v>
      </c>
      <c r="N21" s="214"/>
      <c r="P21" s="14"/>
    </row>
    <row r="22" spans="1:16" ht="30" customHeight="1">
      <c r="A22" s="22" t="s">
        <v>6</v>
      </c>
      <c r="B22" s="32" t="s">
        <v>14</v>
      </c>
      <c r="C22" s="211" t="e">
        <f>F22+H22+J22+L22+N22</f>
        <v>#REF!</v>
      </c>
      <c r="D22" s="212"/>
      <c r="E22" s="16"/>
      <c r="F22" s="17" t="e">
        <f>'chi tiet 05'!E24</f>
        <v>#REF!</v>
      </c>
      <c r="G22" s="16"/>
      <c r="H22" s="17" t="e">
        <f>'chi tiet 05'!E55</f>
        <v>#REF!</v>
      </c>
      <c r="I22" s="16"/>
      <c r="J22" s="17" t="e">
        <f>'chi tiet 05'!E86</f>
        <v>#REF!</v>
      </c>
      <c r="K22" s="16"/>
      <c r="L22" s="17" t="e">
        <f>'chi tiet 05'!E116</f>
        <v>#REF!</v>
      </c>
      <c r="M22" s="16"/>
      <c r="N22" s="17" t="e">
        <f>'chi tiet 05'!E147</f>
        <v>#REF!</v>
      </c>
      <c r="P22" s="14"/>
    </row>
    <row r="23" spans="1:16" ht="30" customHeight="1">
      <c r="A23" s="31" t="s">
        <v>28</v>
      </c>
      <c r="B23" s="33" t="s">
        <v>30</v>
      </c>
      <c r="C23" s="208">
        <f t="shared" si="0"/>
        <v>0</v>
      </c>
      <c r="D23" s="203"/>
      <c r="E23" s="209">
        <f>'chi tiet 05'!E25</f>
        <v>0</v>
      </c>
      <c r="F23" s="210"/>
      <c r="G23" s="209">
        <f>'chi tiet 05'!E56</f>
        <v>0</v>
      </c>
      <c r="H23" s="210"/>
      <c r="I23" s="209">
        <f>'chi tiet 05'!E87</f>
        <v>0</v>
      </c>
      <c r="J23" s="210"/>
      <c r="K23" s="209">
        <f>'chi tiet 05'!E117</f>
        <v>0</v>
      </c>
      <c r="L23" s="210"/>
      <c r="M23" s="209">
        <f>'chi tiet 05'!E148</f>
        <v>0</v>
      </c>
      <c r="N23" s="210"/>
      <c r="P23" s="14"/>
    </row>
    <row r="24" spans="1:16" ht="30" customHeight="1">
      <c r="A24" s="31" t="s">
        <v>29</v>
      </c>
      <c r="B24" s="33" t="s">
        <v>32</v>
      </c>
      <c r="C24" s="208" t="e">
        <f t="shared" si="0"/>
        <v>#REF!</v>
      </c>
      <c r="D24" s="203"/>
      <c r="E24" s="209" t="e">
        <f>'chi tiet 05'!E26</f>
        <v>#REF!</v>
      </c>
      <c r="F24" s="210"/>
      <c r="G24" s="209" t="e">
        <f>'chi tiet 05'!E57</f>
        <v>#REF!</v>
      </c>
      <c r="H24" s="210"/>
      <c r="I24" s="209" t="e">
        <f>'chi tiet 05'!E88</f>
        <v>#REF!</v>
      </c>
      <c r="J24" s="210"/>
      <c r="K24" s="209" t="e">
        <f>'chi tiet 05'!E118</f>
        <v>#REF!</v>
      </c>
      <c r="L24" s="210"/>
      <c r="M24" s="209" t="e">
        <f>'chi tiet 05'!E149</f>
        <v>#REF!</v>
      </c>
      <c r="N24" s="210"/>
      <c r="P24" s="14"/>
    </row>
    <row r="25" spans="1:16" ht="30" customHeight="1">
      <c r="A25" s="31" t="s">
        <v>31</v>
      </c>
      <c r="B25" s="33" t="s">
        <v>34</v>
      </c>
      <c r="C25" s="208" t="e">
        <f t="shared" si="0"/>
        <v>#REF!</v>
      </c>
      <c r="D25" s="203"/>
      <c r="E25" s="209" t="e">
        <f>'chi tiet 05'!E27</f>
        <v>#REF!</v>
      </c>
      <c r="F25" s="210"/>
      <c r="G25" s="209" t="e">
        <f>'chi tiet 05'!E58</f>
        <v>#REF!</v>
      </c>
      <c r="H25" s="210"/>
      <c r="I25" s="209" t="e">
        <f>'chi tiet 05'!E89</f>
        <v>#REF!</v>
      </c>
      <c r="J25" s="210"/>
      <c r="K25" s="209" t="e">
        <f>'chi tiet 05'!E119</f>
        <v>#REF!</v>
      </c>
      <c r="L25" s="210"/>
      <c r="M25" s="209" t="e">
        <f>'chi tiet 05'!E150</f>
        <v>#REF!</v>
      </c>
      <c r="N25" s="210"/>
      <c r="P25" s="14"/>
    </row>
    <row r="26" spans="1:16" ht="30" customHeight="1">
      <c r="A26" s="31" t="s">
        <v>33</v>
      </c>
      <c r="B26" s="33" t="s">
        <v>36</v>
      </c>
      <c r="C26" s="211" t="e">
        <f t="shared" si="0"/>
        <v>#REF!</v>
      </c>
      <c r="D26" s="212"/>
      <c r="E26" s="213" t="e">
        <f>'chi tiet 05'!E28</f>
        <v>#REF!</v>
      </c>
      <c r="F26" s="214"/>
      <c r="G26" s="213" t="e">
        <f>'chi tiet 05'!E59</f>
        <v>#REF!</v>
      </c>
      <c r="H26" s="214"/>
      <c r="I26" s="213" t="e">
        <f>'chi tiet 05'!E90</f>
        <v>#REF!</v>
      </c>
      <c r="J26" s="214"/>
      <c r="K26" s="213" t="e">
        <f>'chi tiet 05'!E120</f>
        <v>#REF!</v>
      </c>
      <c r="L26" s="214"/>
      <c r="M26" s="213" t="e">
        <f>'chi tiet 05'!E151</f>
        <v>#REF!</v>
      </c>
      <c r="N26" s="214"/>
      <c r="P26" s="14"/>
    </row>
    <row r="27" spans="1:16" ht="30" customHeight="1">
      <c r="A27" s="31" t="s">
        <v>35</v>
      </c>
      <c r="B27" s="33" t="s">
        <v>38</v>
      </c>
      <c r="C27" s="211" t="e">
        <f t="shared" si="0"/>
        <v>#REF!</v>
      </c>
      <c r="D27" s="212"/>
      <c r="E27" s="213" t="e">
        <f>'chi tiet 05'!E29</f>
        <v>#REF!</v>
      </c>
      <c r="F27" s="214"/>
      <c r="G27" s="213" t="e">
        <f>'chi tiet 05'!E60</f>
        <v>#REF!</v>
      </c>
      <c r="H27" s="214"/>
      <c r="I27" s="213" t="e">
        <f>'chi tiet 05'!E91</f>
        <v>#REF!</v>
      </c>
      <c r="J27" s="214"/>
      <c r="K27" s="213" t="e">
        <f>'chi tiet 05'!E121</f>
        <v>#REF!</v>
      </c>
      <c r="L27" s="214"/>
      <c r="M27" s="213" t="e">
        <f>'chi tiet 05'!E152</f>
        <v>#REF!</v>
      </c>
      <c r="N27" s="214"/>
      <c r="P27" s="14"/>
    </row>
    <row r="28" spans="1:16" ht="30" customHeight="1">
      <c r="A28" s="31" t="s">
        <v>37</v>
      </c>
      <c r="B28" s="33" t="s">
        <v>39</v>
      </c>
      <c r="C28" s="211" t="e">
        <f t="shared" si="0"/>
        <v>#REF!</v>
      </c>
      <c r="D28" s="212"/>
      <c r="E28" s="213" t="e">
        <f>'chi tiet 05'!E30</f>
        <v>#REF!</v>
      </c>
      <c r="F28" s="214"/>
      <c r="G28" s="213" t="e">
        <f>'chi tiet 05'!E61</f>
        <v>#REF!</v>
      </c>
      <c r="H28" s="214"/>
      <c r="I28" s="213" t="e">
        <f>'chi tiet 05'!E92</f>
        <v>#REF!</v>
      </c>
      <c r="J28" s="214"/>
      <c r="K28" s="213" t="e">
        <f>'chi tiet 05'!E122</f>
        <v>#REF!</v>
      </c>
      <c r="L28" s="214"/>
      <c r="M28" s="213" t="e">
        <f>'chi tiet 05'!E153</f>
        <v>#REF!</v>
      </c>
      <c r="N28" s="214"/>
      <c r="P28" s="14"/>
    </row>
    <row r="29" spans="1:16" ht="30" customHeight="1">
      <c r="A29" s="22"/>
      <c r="B29" s="33" t="s">
        <v>40</v>
      </c>
      <c r="C29" s="208" t="e">
        <f t="shared" si="0"/>
        <v>#REF!</v>
      </c>
      <c r="D29" s="203"/>
      <c r="E29" s="209" t="e">
        <f>'chi tiet 05'!E31</f>
        <v>#REF!</v>
      </c>
      <c r="F29" s="210"/>
      <c r="G29" s="209" t="e">
        <f>'chi tiet 05'!E62</f>
        <v>#REF!</v>
      </c>
      <c r="H29" s="210"/>
      <c r="I29" s="209" t="e">
        <f>'chi tiet 05'!E93</f>
        <v>#REF!</v>
      </c>
      <c r="J29" s="210"/>
      <c r="K29" s="209" t="e">
        <f>'chi tiet 05'!E123</f>
        <v>#REF!</v>
      </c>
      <c r="L29" s="210"/>
      <c r="M29" s="209" t="e">
        <f>'chi tiet 05'!E154</f>
        <v>#REF!</v>
      </c>
      <c r="N29" s="210"/>
      <c r="P29" s="14"/>
    </row>
    <row r="31" ht="12.75" customHeight="1"/>
    <row r="32" ht="12.75" customHeight="1"/>
    <row r="33" ht="26.25" customHeight="1">
      <c r="F33" s="14"/>
    </row>
    <row r="34" ht="12.75" customHeight="1"/>
    <row r="35" ht="12.75" customHeight="1"/>
    <row r="44" spans="3:6" ht="12.75">
      <c r="C44" s="198">
        <f>ĐG2b!H12*40.3</f>
        <v>54030089.099999994</v>
      </c>
      <c r="D44" s="198"/>
      <c r="E44" s="198"/>
      <c r="F44" s="198"/>
    </row>
    <row r="65" ht="12.75" customHeight="1"/>
    <row r="66" ht="12.75" customHeight="1"/>
    <row r="67" ht="27" customHeight="1"/>
    <row r="68" ht="12.75" customHeight="1"/>
    <row r="69" ht="12.75" customHeight="1"/>
    <row r="99" ht="12.75" customHeight="1"/>
    <row r="100" ht="12.75" customHeight="1"/>
    <row r="101" ht="12.75" customHeight="1"/>
    <row r="102" ht="12.75" customHeight="1"/>
    <row r="103" ht="12.75" customHeight="1"/>
    <row r="133" ht="12.75" customHeight="1"/>
    <row r="134" ht="12.75" customHeight="1"/>
    <row r="135" ht="12.75" customHeight="1"/>
    <row r="136" ht="12.75" customHeight="1"/>
    <row r="137" ht="12.75" customHeight="1"/>
  </sheetData>
  <sheetProtection/>
  <mergeCells count="151">
    <mergeCell ref="M27:N27"/>
    <mergeCell ref="M28:N28"/>
    <mergeCell ref="M29:N29"/>
    <mergeCell ref="M20:N20"/>
    <mergeCell ref="M21:N21"/>
    <mergeCell ref="M23:N23"/>
    <mergeCell ref="M24:N24"/>
    <mergeCell ref="M25:N25"/>
    <mergeCell ref="M26:N26"/>
    <mergeCell ref="M14:N14"/>
    <mergeCell ref="M15:N15"/>
    <mergeCell ref="M16:N16"/>
    <mergeCell ref="M17:N17"/>
    <mergeCell ref="M18:N18"/>
    <mergeCell ref="M19:N19"/>
    <mergeCell ref="K27:L27"/>
    <mergeCell ref="K28:L28"/>
    <mergeCell ref="K29:L29"/>
    <mergeCell ref="M7:N7"/>
    <mergeCell ref="M8:N8"/>
    <mergeCell ref="M9:N9"/>
    <mergeCell ref="M10:N10"/>
    <mergeCell ref="M11:N11"/>
    <mergeCell ref="M12:N12"/>
    <mergeCell ref="M13:N13"/>
    <mergeCell ref="K20:L20"/>
    <mergeCell ref="K21:L21"/>
    <mergeCell ref="K23:L23"/>
    <mergeCell ref="K24:L24"/>
    <mergeCell ref="K25:L25"/>
    <mergeCell ref="K26:L26"/>
    <mergeCell ref="K14:L14"/>
    <mergeCell ref="K15:L15"/>
    <mergeCell ref="K16:L16"/>
    <mergeCell ref="K17:L17"/>
    <mergeCell ref="K18:L18"/>
    <mergeCell ref="K19:L19"/>
    <mergeCell ref="I27:J27"/>
    <mergeCell ref="I28:J28"/>
    <mergeCell ref="I29:J29"/>
    <mergeCell ref="K7:L7"/>
    <mergeCell ref="K8:L8"/>
    <mergeCell ref="K9:L9"/>
    <mergeCell ref="K10:L10"/>
    <mergeCell ref="K11:L11"/>
    <mergeCell ref="K12:L12"/>
    <mergeCell ref="K13:L13"/>
    <mergeCell ref="I20:J20"/>
    <mergeCell ref="I21:J21"/>
    <mergeCell ref="I23:J23"/>
    <mergeCell ref="I24:J24"/>
    <mergeCell ref="I25:J25"/>
    <mergeCell ref="I26:J26"/>
    <mergeCell ref="I14:J14"/>
    <mergeCell ref="I15:J15"/>
    <mergeCell ref="I16:J16"/>
    <mergeCell ref="I17:J17"/>
    <mergeCell ref="I18:J18"/>
    <mergeCell ref="I19:J19"/>
    <mergeCell ref="G27:H27"/>
    <mergeCell ref="G28:H28"/>
    <mergeCell ref="G29:H29"/>
    <mergeCell ref="I7:J7"/>
    <mergeCell ref="I8:J8"/>
    <mergeCell ref="I9:J9"/>
    <mergeCell ref="I10:J10"/>
    <mergeCell ref="I11:J11"/>
    <mergeCell ref="I12:J12"/>
    <mergeCell ref="I13:J13"/>
    <mergeCell ref="G20:H20"/>
    <mergeCell ref="G21:H21"/>
    <mergeCell ref="G23:H23"/>
    <mergeCell ref="G24:H24"/>
    <mergeCell ref="G25:H25"/>
    <mergeCell ref="G26:H26"/>
    <mergeCell ref="G10:H10"/>
    <mergeCell ref="G15:H15"/>
    <mergeCell ref="G16:H16"/>
    <mergeCell ref="G17:H17"/>
    <mergeCell ref="G18:H18"/>
    <mergeCell ref="G19:H19"/>
    <mergeCell ref="E27:F27"/>
    <mergeCell ref="E28:F28"/>
    <mergeCell ref="E29:F29"/>
    <mergeCell ref="G6:H6"/>
    <mergeCell ref="I6:J6"/>
    <mergeCell ref="G11:H11"/>
    <mergeCell ref="G12:H12"/>
    <mergeCell ref="G13:H13"/>
    <mergeCell ref="G14:H14"/>
    <mergeCell ref="G7:H7"/>
    <mergeCell ref="E20:F20"/>
    <mergeCell ref="E21:F21"/>
    <mergeCell ref="E23:F23"/>
    <mergeCell ref="E24:F24"/>
    <mergeCell ref="E25:F25"/>
    <mergeCell ref="E26:F26"/>
    <mergeCell ref="E14:F14"/>
    <mergeCell ref="E15:F15"/>
    <mergeCell ref="E16:F16"/>
    <mergeCell ref="E17:F17"/>
    <mergeCell ref="E18:F18"/>
    <mergeCell ref="E19:F19"/>
    <mergeCell ref="C28:D28"/>
    <mergeCell ref="C29:D29"/>
    <mergeCell ref="E6:F6"/>
    <mergeCell ref="E7:F7"/>
    <mergeCell ref="E8:F8"/>
    <mergeCell ref="E9:F9"/>
    <mergeCell ref="E10:F10"/>
    <mergeCell ref="E11:F11"/>
    <mergeCell ref="E12:F12"/>
    <mergeCell ref="E13:F13"/>
    <mergeCell ref="C23:D23"/>
    <mergeCell ref="C24:D24"/>
    <mergeCell ref="C25:D25"/>
    <mergeCell ref="C26:D26"/>
    <mergeCell ref="C22:D22"/>
    <mergeCell ref="C27:D27"/>
    <mergeCell ref="C16:D16"/>
    <mergeCell ref="C17:D17"/>
    <mergeCell ref="C18:D18"/>
    <mergeCell ref="C19:D19"/>
    <mergeCell ref="C20:D20"/>
    <mergeCell ref="C21:D21"/>
    <mergeCell ref="C10:D10"/>
    <mergeCell ref="C11:D11"/>
    <mergeCell ref="C12:D12"/>
    <mergeCell ref="C13:D13"/>
    <mergeCell ref="C14:D14"/>
    <mergeCell ref="C15:D15"/>
    <mergeCell ref="K5:L5"/>
    <mergeCell ref="M5:N5"/>
    <mergeCell ref="C6:D6"/>
    <mergeCell ref="C7:D7"/>
    <mergeCell ref="C8:D8"/>
    <mergeCell ref="C9:D9"/>
    <mergeCell ref="K6:L6"/>
    <mergeCell ref="M6:N6"/>
    <mergeCell ref="G8:H8"/>
    <mergeCell ref="G9:H9"/>
    <mergeCell ref="C44:F44"/>
    <mergeCell ref="A1:B1"/>
    <mergeCell ref="A5:A6"/>
    <mergeCell ref="B5:B6"/>
    <mergeCell ref="C5:D5"/>
    <mergeCell ref="A2:N2"/>
    <mergeCell ref="A3:N3"/>
    <mergeCell ref="E5:F5"/>
    <mergeCell ref="G5:H5"/>
    <mergeCell ref="I5:J5"/>
  </mergeCells>
  <printOptions/>
  <pageMargins left="0.7086614173228347" right="0.2362204724409449" top="0.35433070866141736" bottom="0.5511811023622047" header="0.196850393700787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3"/>
  <sheetViews>
    <sheetView tabSelected="1" zoomScale="80" zoomScaleNormal="80" zoomScalePageLayoutView="0" workbookViewId="0" topLeftCell="A1">
      <selection activeCell="H12" sqref="H12"/>
    </sheetView>
  </sheetViews>
  <sheetFormatPr defaultColWidth="9.33203125" defaultRowHeight="12.75"/>
  <cols>
    <col min="1" max="1" width="5.83203125" style="44" customWidth="1"/>
    <col min="2" max="2" width="35.83203125" style="48" customWidth="1"/>
    <col min="3" max="5" width="15.83203125" style="48" customWidth="1"/>
    <col min="6" max="11" width="14.83203125" style="49" customWidth="1"/>
    <col min="12" max="12" width="19.66015625" style="44" bestFit="1" customWidth="1"/>
    <col min="13" max="13" width="9.33203125" style="44" customWidth="1"/>
    <col min="14" max="14" width="20.16015625" style="44" customWidth="1"/>
    <col min="15" max="16384" width="9.33203125" style="44" customWidth="1"/>
  </cols>
  <sheetData>
    <row r="1" spans="1:11" s="121" customFormat="1" ht="49.5" customHeight="1">
      <c r="A1" s="217" t="s">
        <v>137</v>
      </c>
      <c r="B1" s="217"/>
      <c r="C1" s="217"/>
      <c r="D1" s="217"/>
      <c r="E1" s="217"/>
      <c r="F1" s="217"/>
      <c r="G1" s="217"/>
      <c r="H1" s="217"/>
      <c r="I1" s="217"/>
      <c r="J1" s="217"/>
      <c r="K1" s="146"/>
    </row>
    <row r="2" spans="1:11" ht="20.25" customHeight="1">
      <c r="A2" s="63"/>
      <c r="B2" s="63"/>
      <c r="C2" s="63"/>
      <c r="D2" s="63"/>
      <c r="E2" s="63"/>
      <c r="F2" s="63"/>
      <c r="G2" s="63"/>
      <c r="H2" s="63"/>
      <c r="I2" s="63"/>
      <c r="J2" s="147" t="s">
        <v>116</v>
      </c>
      <c r="K2" s="145"/>
    </row>
    <row r="3" spans="1:10" s="45" customFormat="1" ht="30" customHeight="1">
      <c r="A3" s="216" t="s">
        <v>0</v>
      </c>
      <c r="B3" s="216" t="s">
        <v>104</v>
      </c>
      <c r="C3" s="216" t="s">
        <v>105</v>
      </c>
      <c r="D3" s="216" t="s">
        <v>117</v>
      </c>
      <c r="E3" s="216"/>
      <c r="F3" s="216"/>
      <c r="G3" s="216"/>
      <c r="H3" s="216"/>
      <c r="I3" s="216"/>
      <c r="J3" s="216"/>
    </row>
    <row r="4" spans="1:10" s="45" customFormat="1" ht="49.5" customHeight="1">
      <c r="A4" s="216"/>
      <c r="B4" s="216"/>
      <c r="C4" s="216"/>
      <c r="D4" s="46" t="s">
        <v>134</v>
      </c>
      <c r="E4" s="218" t="s">
        <v>135</v>
      </c>
      <c r="F4" s="219"/>
      <c r="G4" s="219"/>
      <c r="H4" s="219"/>
      <c r="I4" s="219"/>
      <c r="J4" s="220"/>
    </row>
    <row r="5" spans="1:10" s="47" customFormat="1" ht="109.5" customHeight="1">
      <c r="A5" s="216"/>
      <c r="B5" s="216"/>
      <c r="C5" s="216"/>
      <c r="D5" s="46" t="s">
        <v>106</v>
      </c>
      <c r="E5" s="46" t="s">
        <v>118</v>
      </c>
      <c r="F5" s="46" t="s">
        <v>150</v>
      </c>
      <c r="G5" s="46" t="s">
        <v>151</v>
      </c>
      <c r="H5" s="46" t="s">
        <v>106</v>
      </c>
      <c r="I5" s="46" t="s">
        <v>93</v>
      </c>
      <c r="J5" s="46" t="s">
        <v>109</v>
      </c>
    </row>
    <row r="6" spans="1:12" s="60" customFormat="1" ht="30" customHeight="1">
      <c r="A6" s="215" t="s">
        <v>40</v>
      </c>
      <c r="B6" s="215"/>
      <c r="C6" s="64">
        <f>C7+C10+C11</f>
        <v>56394759</v>
      </c>
      <c r="D6" s="64">
        <f>D7+D10+D11</f>
        <v>3572637</v>
      </c>
      <c r="E6" s="64">
        <f>E7+E10</f>
        <v>52822122</v>
      </c>
      <c r="F6" s="64">
        <f>F7+F10+F11</f>
        <v>799055</v>
      </c>
      <c r="G6" s="64">
        <f>G7+G10+G11</f>
        <v>298976</v>
      </c>
      <c r="H6" s="64">
        <f>H7+H10+H11</f>
        <v>6837555</v>
      </c>
      <c r="I6" s="64">
        <f>I7+I10+I11</f>
        <v>3056789</v>
      </c>
      <c r="J6" s="64">
        <f>J7+J10+J11</f>
        <v>41829747</v>
      </c>
      <c r="L6" s="59"/>
    </row>
    <row r="7" spans="1:12" s="51" customFormat="1" ht="30" customHeight="1">
      <c r="A7" s="61" t="s">
        <v>103</v>
      </c>
      <c r="B7" s="62" t="s">
        <v>7</v>
      </c>
      <c r="C7" s="64">
        <f>C8+C9</f>
        <v>54573412</v>
      </c>
      <c r="D7" s="64">
        <f aca="true" t="shared" si="0" ref="D7:J7">SUM(D8:D9)</f>
        <v>3289782</v>
      </c>
      <c r="E7" s="64">
        <f>SUM(E8:E9)</f>
        <v>51283630</v>
      </c>
      <c r="F7" s="64">
        <f t="shared" si="0"/>
        <v>775782</v>
      </c>
      <c r="G7" s="64">
        <f t="shared" si="0"/>
        <v>290268</v>
      </c>
      <c r="H7" s="64">
        <f t="shared" si="0"/>
        <v>6638405</v>
      </c>
      <c r="I7" s="64">
        <f t="shared" si="0"/>
        <v>2967757</v>
      </c>
      <c r="J7" s="64">
        <f t="shared" si="0"/>
        <v>40611418</v>
      </c>
      <c r="L7" s="52"/>
    </row>
    <row r="8" spans="1:14" ht="30" customHeight="1">
      <c r="A8" s="54" t="s">
        <v>6</v>
      </c>
      <c r="B8" s="55" t="s">
        <v>127</v>
      </c>
      <c r="C8" s="67">
        <f>E8+D8</f>
        <v>2118299</v>
      </c>
      <c r="D8" s="65">
        <f>ROUND('ĐG 2a'!H9*'THDT '!$G$8,0)</f>
        <v>2118299</v>
      </c>
      <c r="E8" s="67"/>
      <c r="F8" s="65"/>
      <c r="G8" s="66"/>
      <c r="H8" s="66"/>
      <c r="I8" s="66"/>
      <c r="J8" s="66"/>
      <c r="N8" s="50"/>
    </row>
    <row r="9" spans="1:10" s="51" customFormat="1" ht="30" customHeight="1">
      <c r="A9" s="54" t="s">
        <v>6</v>
      </c>
      <c r="B9" s="55" t="s">
        <v>130</v>
      </c>
      <c r="C9" s="67">
        <f>E9+D9</f>
        <v>52455113</v>
      </c>
      <c r="D9" s="65">
        <f>ROUND('ĐG 2a'!H10*'THDT '!$G$8,0)</f>
        <v>1171483</v>
      </c>
      <c r="E9" s="67">
        <f>SUM(F9:J9)</f>
        <v>51283630</v>
      </c>
      <c r="F9" s="65">
        <f>ROUND(ĐG2b!$H$14*'THDT '!G25,0)</f>
        <v>775782</v>
      </c>
      <c r="G9" s="65">
        <f>ROUND(ĐG2b!$H$14*'THDT '!G26,0)</f>
        <v>290268</v>
      </c>
      <c r="H9" s="65">
        <f>ROUND(ĐG2b!$H$14*'THDT '!G28,0)</f>
        <v>6638405</v>
      </c>
      <c r="I9" s="65">
        <f>ROUND(ĐG2b!$H$14*'THDT '!G27,0)</f>
        <v>2967757</v>
      </c>
      <c r="J9" s="65">
        <f>ROUND(ĐG2b!$H$14*'THDT '!G12,0)</f>
        <v>40611418</v>
      </c>
    </row>
    <row r="10" spans="1:10" s="51" customFormat="1" ht="30" customHeight="1">
      <c r="A10" s="56" t="s">
        <v>28</v>
      </c>
      <c r="B10" s="69" t="s">
        <v>121</v>
      </c>
      <c r="C10" s="64">
        <f>E10+D10</f>
        <v>1637185</v>
      </c>
      <c r="D10" s="122">
        <f>ROUND('ĐG 2a'!H11*'THDT '!$G$8,0)</f>
        <v>98693</v>
      </c>
      <c r="E10" s="64">
        <f>SUM(F10:J10)</f>
        <v>1538492</v>
      </c>
      <c r="F10" s="122">
        <f>ROUND(ĐG2b!$H$15*'THDT '!G25,0)</f>
        <v>23273</v>
      </c>
      <c r="G10" s="122">
        <f>ROUND(ĐG2b!$H$15*'THDT '!G26,0)</f>
        <v>8708</v>
      </c>
      <c r="H10" s="122">
        <f>ROUND(ĐG2b!$H$15*'THDT '!G28,0)</f>
        <v>199150</v>
      </c>
      <c r="I10" s="122">
        <f>ROUND(ĐG2b!$H$15*'THDT '!G27,0)</f>
        <v>89032</v>
      </c>
      <c r="J10" s="122">
        <f>ROUND(ĐG2b!$H$15*'THDT '!G12,0)</f>
        <v>1218329</v>
      </c>
    </row>
    <row r="11" spans="1:10" s="51" customFormat="1" ht="30" customHeight="1">
      <c r="A11" s="106" t="s">
        <v>29</v>
      </c>
      <c r="B11" s="107" t="s">
        <v>120</v>
      </c>
      <c r="C11" s="64">
        <f>C12+C13</f>
        <v>184162</v>
      </c>
      <c r="D11" s="122">
        <f>D12+D13</f>
        <v>184162</v>
      </c>
      <c r="E11" s="64"/>
      <c r="F11" s="68"/>
      <c r="G11" s="68"/>
      <c r="H11" s="68"/>
      <c r="I11" s="68"/>
      <c r="J11" s="68"/>
    </row>
    <row r="12" spans="1:10" s="51" customFormat="1" ht="49.5" customHeight="1">
      <c r="A12" s="120" t="s">
        <v>6</v>
      </c>
      <c r="B12" s="108" t="s">
        <v>131</v>
      </c>
      <c r="C12" s="67">
        <f>E12+D12</f>
        <v>85469</v>
      </c>
      <c r="D12" s="65">
        <f>ROUND('ĐG 2a'!H13*'THDT '!$G$8,0)</f>
        <v>85469</v>
      </c>
      <c r="E12" s="64"/>
      <c r="F12" s="68"/>
      <c r="G12" s="68"/>
      <c r="H12" s="68"/>
      <c r="I12" s="68"/>
      <c r="J12" s="68"/>
    </row>
    <row r="13" spans="1:10" ht="49.5" customHeight="1">
      <c r="A13" s="120" t="s">
        <v>6</v>
      </c>
      <c r="B13" s="108" t="s">
        <v>122</v>
      </c>
      <c r="C13" s="67">
        <f>E13+D13</f>
        <v>98693</v>
      </c>
      <c r="D13" s="65">
        <f>ROUND('ĐG 2a'!H14*'THDT '!$G$8,0)</f>
        <v>98693</v>
      </c>
      <c r="E13" s="112"/>
      <c r="F13" s="112"/>
      <c r="G13" s="112"/>
      <c r="H13" s="112"/>
      <c r="I13" s="112"/>
      <c r="J13" s="112"/>
    </row>
  </sheetData>
  <sheetProtection/>
  <mergeCells count="7">
    <mergeCell ref="A6:B6"/>
    <mergeCell ref="A3:A5"/>
    <mergeCell ref="B3:B5"/>
    <mergeCell ref="C3:C5"/>
    <mergeCell ref="D3:J3"/>
    <mergeCell ref="A1:J1"/>
    <mergeCell ref="E4:J4"/>
  </mergeCells>
  <printOptions/>
  <pageMargins left="0.5" right="0.25" top="0.5" bottom="0.5"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2020-06-01T03:33:15Z</cp:lastPrinted>
  <dcterms:created xsi:type="dcterms:W3CDTF">2014-06-04T04:09:10Z</dcterms:created>
  <dcterms:modified xsi:type="dcterms:W3CDTF">2020-06-15T04:05:23Z</dcterms:modified>
  <cp:category/>
  <cp:version/>
  <cp:contentType/>
  <cp:contentStatus/>
</cp:coreProperties>
</file>